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BGT_Shared\2020\2020 AAG Monthly Reports\Consolidated\09-2020\MTA Consolidated Reports. pdfs\Excel &amp; Word\Files for Hannah-Joshua\"/>
    </mc:Choice>
  </mc:AlternateContent>
  <xr:revisionPtr revIDLastSave="0" documentId="13_ncr:1_{CF77AFDD-A951-4E08-8078-2EF8F17A47D3}" xr6:coauthVersionLast="45" xr6:coauthVersionMax="45" xr10:uidLastSave="{00000000-0000-0000-0000-000000000000}"/>
  <bookViews>
    <workbookView xWindow="1920" yWindow="630" windowWidth="24645" windowHeight="14580" xr2:uid="{00000000-000D-0000-FFFF-FFFF00000000}"/>
  </bookViews>
  <sheets>
    <sheet name="Cons Subsidies Accrual-Rounded" sheetId="4" r:id="rId1"/>
    <sheet name="Variance Explanations-ACCRUAL" sheetId="12" r:id="rId2"/>
    <sheet name="Cons Subsidies CASH-Rounded" sheetId="6" r:id="rId3"/>
    <sheet name="Variance Explanations-CASH" sheetId="14" r:id="rId4"/>
  </sheets>
  <definedNames>
    <definedName name="_xlnm.Print_Area" localSheetId="0">'Cons Subsidies Accrual-Rounded'!$A$1:$J$75</definedName>
    <definedName name="_xlnm.Print_Area" localSheetId="2">'Cons Subsidies CASH-Rounded'!$A$1:$U$152</definedName>
    <definedName name="_xlnm.Print_Area" localSheetId="1">'Variance Explanations-ACCRUAL'!$A$1:$F$82</definedName>
    <definedName name="_xlnm.Print_Area" localSheetId="3">'Variance Explanations-CASH'!$A$1:$F$84</definedName>
    <definedName name="_xlnm.Print_Titles" localSheetId="3">'Variance Explanations-CASH'!$1:$6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6" l="1"/>
  <c r="T107" i="6"/>
  <c r="G20" i="6" l="1"/>
  <c r="I59" i="4"/>
  <c r="A51" i="14" l="1"/>
  <c r="A12" i="14"/>
  <c r="A50" i="12" l="1"/>
  <c r="A12" i="12"/>
  <c r="D36" i="4" l="1"/>
  <c r="A45" i="12"/>
  <c r="D26" i="4"/>
  <c r="D30" i="4"/>
  <c r="D20" i="4"/>
  <c r="D41" i="4" l="1"/>
  <c r="H36" i="4"/>
  <c r="H26" i="4"/>
  <c r="H20" i="4"/>
  <c r="H30" i="4"/>
  <c r="F17" i="4"/>
  <c r="F19" i="4"/>
  <c r="F14" i="4"/>
  <c r="F15" i="4"/>
  <c r="F18" i="4"/>
  <c r="F38" i="4"/>
  <c r="F13" i="4"/>
  <c r="F51" i="4"/>
  <c r="F44" i="4"/>
  <c r="F39" i="4"/>
  <c r="F40" i="4"/>
  <c r="F16" i="4"/>
  <c r="F24" i="4"/>
  <c r="F25" i="4"/>
  <c r="F52" i="4"/>
  <c r="H41" i="4" l="1"/>
  <c r="F37" i="4"/>
  <c r="E36" i="4"/>
  <c r="E30" i="4"/>
  <c r="J24" i="4"/>
  <c r="J39" i="4"/>
  <c r="J16" i="4"/>
  <c r="J25" i="4"/>
  <c r="J44" i="4"/>
  <c r="J38" i="4"/>
  <c r="F53" i="4"/>
  <c r="J53" i="4"/>
  <c r="J14" i="4"/>
  <c r="J18" i="4"/>
  <c r="J15" i="4"/>
  <c r="J17" i="4"/>
  <c r="J52" i="4"/>
  <c r="J51" i="4"/>
  <c r="J19" i="4"/>
  <c r="J40" i="4"/>
  <c r="E26" i="4"/>
  <c r="F26" i="4" s="1"/>
  <c r="F23" i="4"/>
  <c r="F50" i="4"/>
  <c r="D12" i="12"/>
  <c r="B12" i="12"/>
  <c r="E20" i="4"/>
  <c r="F20" i="4" s="1"/>
  <c r="E41" i="4" l="1"/>
  <c r="J37" i="4"/>
  <c r="J36" i="4" s="1"/>
  <c r="I36" i="4"/>
  <c r="F36" i="4"/>
  <c r="F30" i="4"/>
  <c r="J54" i="4"/>
  <c r="F54" i="4"/>
  <c r="J13" i="4"/>
  <c r="I20" i="4"/>
  <c r="I30" i="4"/>
  <c r="J23" i="4"/>
  <c r="I26" i="4"/>
  <c r="J50" i="4"/>
  <c r="F55" i="4" l="1"/>
  <c r="J55" i="4"/>
  <c r="I41" i="4"/>
  <c r="F41" i="4"/>
  <c r="J26" i="4"/>
  <c r="K26" i="4" s="1"/>
  <c r="J30" i="4"/>
  <c r="J41" i="4" s="1"/>
  <c r="J20" i="4"/>
  <c r="K20" i="4" s="1"/>
  <c r="B50" i="12"/>
  <c r="E20" i="6"/>
  <c r="F56" i="4" l="1"/>
  <c r="J56" i="4"/>
  <c r="E96" i="6"/>
  <c r="F57" i="4" l="1"/>
  <c r="H20" i="6"/>
  <c r="J57" i="4"/>
  <c r="H96" i="6" l="1"/>
  <c r="J58" i="4"/>
  <c r="F58" i="4"/>
  <c r="H26" i="6"/>
  <c r="E26" i="6"/>
  <c r="E59" i="4"/>
  <c r="H59" i="4"/>
  <c r="D59" i="4"/>
  <c r="D61" i="4" s="1"/>
  <c r="Q26" i="6" l="1"/>
  <c r="Q20" i="6"/>
  <c r="J64" i="4"/>
  <c r="F64" i="4"/>
  <c r="H102" i="6"/>
  <c r="E102" i="6"/>
  <c r="H61" i="4"/>
  <c r="F59" i="4"/>
  <c r="E61" i="4"/>
  <c r="J59" i="4"/>
  <c r="I61" i="4"/>
  <c r="Q102" i="6" l="1"/>
  <c r="Q96" i="6"/>
  <c r="H67" i="4"/>
  <c r="H69" i="4" s="1"/>
  <c r="F65" i="4"/>
  <c r="J65" i="4"/>
  <c r="F61" i="4"/>
  <c r="J61" i="4"/>
  <c r="D67" i="4" l="1"/>
  <c r="D69" i="4" s="1"/>
  <c r="N20" i="6"/>
  <c r="N26" i="6"/>
  <c r="D73" i="4"/>
  <c r="J66" i="4"/>
  <c r="I67" i="4"/>
  <c r="E67" i="4"/>
  <c r="T24" i="6" l="1"/>
  <c r="F66" i="4"/>
  <c r="N102" i="6"/>
  <c r="I73" i="4"/>
  <c r="T25" i="6"/>
  <c r="T31" i="6"/>
  <c r="T32" i="6"/>
  <c r="T17" i="6"/>
  <c r="T14" i="6"/>
  <c r="T15" i="6"/>
  <c r="T18" i="6"/>
  <c r="H73" i="4"/>
  <c r="H75" i="4" s="1"/>
  <c r="T19" i="6"/>
  <c r="T16" i="6"/>
  <c r="N96" i="6"/>
  <c r="D75" i="4"/>
  <c r="F72" i="4"/>
  <c r="E73" i="4"/>
  <c r="F73" i="4" s="1"/>
  <c r="F67" i="4"/>
  <c r="E69" i="4"/>
  <c r="J67" i="4"/>
  <c r="I69" i="4"/>
  <c r="J69" i="4" s="1"/>
  <c r="J72" i="4" l="1"/>
  <c r="T91" i="6"/>
  <c r="T90" i="6"/>
  <c r="T100" i="6"/>
  <c r="T94" i="6"/>
  <c r="T92" i="6"/>
  <c r="T108" i="6"/>
  <c r="T93" i="6"/>
  <c r="T95" i="6"/>
  <c r="T101" i="6"/>
  <c r="T23" i="6"/>
  <c r="T26" i="6" s="1"/>
  <c r="K26" i="6"/>
  <c r="T13" i="6"/>
  <c r="T20" i="6" s="1"/>
  <c r="K20" i="6"/>
  <c r="K67" i="4"/>
  <c r="E75" i="4"/>
  <c r="F69" i="4"/>
  <c r="J73" i="4"/>
  <c r="I75" i="4"/>
  <c r="T33" i="6"/>
  <c r="T99" i="6" l="1"/>
  <c r="T102" i="6" s="1"/>
  <c r="K102" i="6"/>
  <c r="T89" i="6"/>
  <c r="T96" i="6" s="1"/>
  <c r="K96" i="6"/>
  <c r="J75" i="4"/>
  <c r="F75" i="4"/>
  <c r="T34" i="6"/>
  <c r="T109" i="6"/>
  <c r="F14" i="6" l="1"/>
  <c r="F16" i="6"/>
  <c r="F18" i="6"/>
  <c r="F15" i="6"/>
  <c r="F17" i="6"/>
  <c r="F19" i="6"/>
  <c r="F24" i="6"/>
  <c r="F25" i="6"/>
  <c r="F23" i="6"/>
  <c r="F13" i="6"/>
  <c r="E106" i="6"/>
  <c r="T110" i="6"/>
  <c r="T35" i="6"/>
  <c r="H30" i="6"/>
  <c r="K30" i="6"/>
  <c r="E30" i="6"/>
  <c r="F109" i="6" l="1"/>
  <c r="F100" i="6"/>
  <c r="F91" i="6"/>
  <c r="F99" i="6"/>
  <c r="F111" i="6"/>
  <c r="F90" i="6"/>
  <c r="F94" i="6"/>
  <c r="F110" i="6"/>
  <c r="F92" i="6"/>
  <c r="F95" i="6"/>
  <c r="F93" i="6"/>
  <c r="F107" i="6"/>
  <c r="F108" i="6"/>
  <c r="F101" i="6"/>
  <c r="F89" i="6"/>
  <c r="D30" i="6"/>
  <c r="F30" i="6" s="1"/>
  <c r="D26" i="6"/>
  <c r="F26" i="6" s="1"/>
  <c r="F37" i="6"/>
  <c r="D20" i="6"/>
  <c r="F20" i="6" s="1"/>
  <c r="T37" i="6"/>
  <c r="D102" i="6" l="1"/>
  <c r="F102" i="6" s="1"/>
  <c r="D96" i="6"/>
  <c r="F96" i="6" s="1"/>
  <c r="D106" i="6"/>
  <c r="F106" i="6" s="1"/>
  <c r="F38" i="6"/>
  <c r="F113" i="6"/>
  <c r="I113" i="6"/>
  <c r="I107" i="6"/>
  <c r="I108" i="6"/>
  <c r="I111" i="6"/>
  <c r="N106" i="6"/>
  <c r="H106" i="6"/>
  <c r="K106" i="6"/>
  <c r="T111" i="6"/>
  <c r="Q106" i="6"/>
  <c r="T38" i="6"/>
  <c r="T113" i="6"/>
  <c r="I115" i="6" l="1"/>
  <c r="I110" i="6"/>
  <c r="I99" i="6"/>
  <c r="I109" i="6"/>
  <c r="I90" i="6"/>
  <c r="I100" i="6"/>
  <c r="I91" i="6"/>
  <c r="I93" i="6"/>
  <c r="I94" i="6"/>
  <c r="I101" i="6"/>
  <c r="I114" i="6"/>
  <c r="I95" i="6"/>
  <c r="I92" i="6"/>
  <c r="G30" i="6"/>
  <c r="I30" i="6" s="1"/>
  <c r="I20" i="6"/>
  <c r="G26" i="6"/>
  <c r="I26" i="6" s="1"/>
  <c r="F39" i="6"/>
  <c r="R15" i="6"/>
  <c r="Q36" i="6"/>
  <c r="R35" i="6"/>
  <c r="R14" i="6"/>
  <c r="R34" i="6"/>
  <c r="E36" i="6"/>
  <c r="E41" i="6" s="1"/>
  <c r="R33" i="6"/>
  <c r="G36" i="6"/>
  <c r="D36" i="6"/>
  <c r="D41" i="6" s="1"/>
  <c r="N36" i="6"/>
  <c r="R24" i="6"/>
  <c r="K36" i="6"/>
  <c r="K41" i="6" s="1"/>
  <c r="H36" i="6"/>
  <c r="H41" i="6" s="1"/>
  <c r="R16" i="6"/>
  <c r="I89" i="6"/>
  <c r="T39" i="6"/>
  <c r="T106" i="6"/>
  <c r="F114" i="6"/>
  <c r="T114" i="6"/>
  <c r="N30" i="6"/>
  <c r="H112" i="6" l="1"/>
  <c r="H117" i="6" s="1"/>
  <c r="R23" i="6"/>
  <c r="R31" i="6"/>
  <c r="R25" i="6"/>
  <c r="N41" i="6"/>
  <c r="G41" i="6"/>
  <c r="R37" i="6"/>
  <c r="P36" i="6"/>
  <c r="G106" i="6"/>
  <c r="I106" i="6" s="1"/>
  <c r="R32" i="6"/>
  <c r="G102" i="6"/>
  <c r="I102" i="6" s="1"/>
  <c r="G96" i="6"/>
  <c r="I96" i="6" s="1"/>
  <c r="F40" i="6"/>
  <c r="F36" i="6" s="1"/>
  <c r="F41" i="6" s="1"/>
  <c r="G112" i="6"/>
  <c r="K112" i="6"/>
  <c r="K117" i="6" s="1"/>
  <c r="E112" i="6"/>
  <c r="E117" i="6" s="1"/>
  <c r="R18" i="6"/>
  <c r="T115" i="6"/>
  <c r="R38" i="6"/>
  <c r="R40" i="6"/>
  <c r="T40" i="6"/>
  <c r="T36" i="6" s="1"/>
  <c r="R17" i="6"/>
  <c r="F115" i="6"/>
  <c r="R19" i="6"/>
  <c r="R39" i="6"/>
  <c r="P20" i="6"/>
  <c r="R20" i="6" s="1"/>
  <c r="R13" i="6"/>
  <c r="I36" i="6"/>
  <c r="I41" i="6" s="1"/>
  <c r="I116" i="6" l="1"/>
  <c r="I112" i="6" s="1"/>
  <c r="I117" i="6" s="1"/>
  <c r="P26" i="6"/>
  <c r="R26" i="6" s="1"/>
  <c r="R111" i="6"/>
  <c r="R109" i="6"/>
  <c r="R92" i="6"/>
  <c r="R95" i="6"/>
  <c r="R115" i="6"/>
  <c r="R90" i="6"/>
  <c r="R93" i="6"/>
  <c r="R101" i="6"/>
  <c r="R99" i="6"/>
  <c r="R100" i="6"/>
  <c r="R94" i="6"/>
  <c r="R91" i="6"/>
  <c r="R89" i="6"/>
  <c r="R107" i="6"/>
  <c r="G117" i="6"/>
  <c r="Q112" i="6"/>
  <c r="Q117" i="6" s="1"/>
  <c r="D112" i="6"/>
  <c r="D117" i="6" s="1"/>
  <c r="N112" i="6"/>
  <c r="N117" i="6" s="1"/>
  <c r="R36" i="6"/>
  <c r="P30" i="6"/>
  <c r="P41" i="6" s="1"/>
  <c r="R110" i="6"/>
  <c r="R116" i="6"/>
  <c r="R114" i="6"/>
  <c r="F44" i="6"/>
  <c r="F116" i="6"/>
  <c r="F112" i="6" s="1"/>
  <c r="F117" i="6" s="1"/>
  <c r="R108" i="6"/>
  <c r="R44" i="6"/>
  <c r="T44" i="6"/>
  <c r="T116" i="6"/>
  <c r="T112" i="6" s="1"/>
  <c r="T117" i="6" s="1"/>
  <c r="T30" i="6"/>
  <c r="T41" i="6" s="1"/>
  <c r="P102" i="6" l="1"/>
  <c r="R102" i="6" s="1"/>
  <c r="P96" i="6"/>
  <c r="R96" i="6" s="1"/>
  <c r="R113" i="6"/>
  <c r="R112" i="6" s="1"/>
  <c r="P112" i="6"/>
  <c r="P106" i="6"/>
  <c r="O40" i="6"/>
  <c r="O14" i="6"/>
  <c r="O16" i="6"/>
  <c r="O17" i="6"/>
  <c r="O19" i="6"/>
  <c r="O33" i="6"/>
  <c r="O32" i="6"/>
  <c r="O15" i="6"/>
  <c r="O24" i="6"/>
  <c r="O25" i="6"/>
  <c r="O35" i="6"/>
  <c r="O38" i="6"/>
  <c r="O44" i="6"/>
  <c r="O50" i="6"/>
  <c r="O39" i="6"/>
  <c r="Q30" i="6"/>
  <c r="Q41" i="6" s="1"/>
  <c r="O18" i="6"/>
  <c r="O46" i="6"/>
  <c r="O34" i="6"/>
  <c r="F120" i="6"/>
  <c r="F46" i="6"/>
  <c r="T120" i="6"/>
  <c r="R46" i="6"/>
  <c r="T46" i="6"/>
  <c r="I120" i="6"/>
  <c r="R120" i="6"/>
  <c r="R50" i="6"/>
  <c r="T50" i="6"/>
  <c r="F50" i="6"/>
  <c r="R106" i="6" l="1"/>
  <c r="R117" i="6" s="1"/>
  <c r="P117" i="6"/>
  <c r="O37" i="6"/>
  <c r="O36" i="6" s="1"/>
  <c r="M36" i="6"/>
  <c r="F126" i="6"/>
  <c r="O95" i="6"/>
  <c r="O94" i="6"/>
  <c r="O120" i="6"/>
  <c r="O93" i="6"/>
  <c r="O100" i="6"/>
  <c r="O101" i="6"/>
  <c r="O116" i="6"/>
  <c r="O126" i="6"/>
  <c r="O115" i="6"/>
  <c r="O109" i="6"/>
  <c r="O90" i="6"/>
  <c r="O108" i="6"/>
  <c r="O111" i="6"/>
  <c r="O122" i="6"/>
  <c r="O110" i="6"/>
  <c r="O114" i="6"/>
  <c r="O92" i="6"/>
  <c r="O91" i="6"/>
  <c r="O31" i="6"/>
  <c r="M30" i="6"/>
  <c r="O13" i="6"/>
  <c r="M20" i="6"/>
  <c r="O20" i="6" s="1"/>
  <c r="O23" i="6"/>
  <c r="M26" i="6"/>
  <c r="O26" i="6" s="1"/>
  <c r="R30" i="6"/>
  <c r="R41" i="6" s="1"/>
  <c r="F51" i="6"/>
  <c r="I126" i="6"/>
  <c r="F47" i="6"/>
  <c r="F122" i="6"/>
  <c r="I122" i="6"/>
  <c r="T122" i="6"/>
  <c r="R122" i="6"/>
  <c r="R51" i="6"/>
  <c r="T51" i="6"/>
  <c r="T47" i="6"/>
  <c r="R47" i="6"/>
  <c r="R126" i="6"/>
  <c r="T126" i="6"/>
  <c r="O47" i="6"/>
  <c r="O51" i="6"/>
  <c r="M41" i="6" l="1"/>
  <c r="O113" i="6"/>
  <c r="O112" i="6" s="1"/>
  <c r="M112" i="6"/>
  <c r="L48" i="6"/>
  <c r="S52" i="6"/>
  <c r="O30" i="6"/>
  <c r="O41" i="6" s="1"/>
  <c r="M102" i="6"/>
  <c r="O102" i="6" s="1"/>
  <c r="O99" i="6"/>
  <c r="O107" i="6"/>
  <c r="M106" i="6"/>
  <c r="M96" i="6"/>
  <c r="O96" i="6" s="1"/>
  <c r="O89" i="6"/>
  <c r="I123" i="6"/>
  <c r="F52" i="6"/>
  <c r="F123" i="6"/>
  <c r="I127" i="6"/>
  <c r="F127" i="6"/>
  <c r="O123" i="6"/>
  <c r="T127" i="6"/>
  <c r="R127" i="6"/>
  <c r="T123" i="6"/>
  <c r="R123" i="6"/>
  <c r="T52" i="6"/>
  <c r="R52" i="6"/>
  <c r="R48" i="6"/>
  <c r="T48" i="6"/>
  <c r="O52" i="6"/>
  <c r="O127" i="6"/>
  <c r="O48" i="6"/>
  <c r="F48" i="6"/>
  <c r="M117" i="6" l="1"/>
  <c r="J36" i="6"/>
  <c r="L49" i="6"/>
  <c r="L52" i="6"/>
  <c r="S48" i="6"/>
  <c r="U48" i="6" s="1"/>
  <c r="S124" i="6"/>
  <c r="S128" i="6"/>
  <c r="S50" i="6"/>
  <c r="U50" i="6" s="1"/>
  <c r="L50" i="6"/>
  <c r="L15" i="6"/>
  <c r="S15" i="6"/>
  <c r="U15" i="6" s="1"/>
  <c r="S39" i="6"/>
  <c r="U39" i="6" s="1"/>
  <c r="L39" i="6"/>
  <c r="L46" i="6"/>
  <c r="S46" i="6"/>
  <c r="U46" i="6" s="1"/>
  <c r="L32" i="6"/>
  <c r="S32" i="6"/>
  <c r="U32" i="6" s="1"/>
  <c r="L47" i="6"/>
  <c r="S47" i="6"/>
  <c r="U47" i="6" s="1"/>
  <c r="L25" i="6"/>
  <c r="S25" i="6"/>
  <c r="U25" i="6" s="1"/>
  <c r="S19" i="6"/>
  <c r="U19" i="6" s="1"/>
  <c r="L19" i="6"/>
  <c r="L38" i="6"/>
  <c r="S38" i="6"/>
  <c r="U38" i="6" s="1"/>
  <c r="L17" i="6"/>
  <c r="S17" i="6"/>
  <c r="U17" i="6" s="1"/>
  <c r="L24" i="6"/>
  <c r="S24" i="6"/>
  <c r="U24" i="6" s="1"/>
  <c r="L33" i="6"/>
  <c r="S33" i="6"/>
  <c r="U33" i="6" s="1"/>
  <c r="L35" i="6"/>
  <c r="S35" i="6"/>
  <c r="U35" i="6" s="1"/>
  <c r="L31" i="6"/>
  <c r="J30" i="6"/>
  <c r="S31" i="6"/>
  <c r="L51" i="6"/>
  <c r="S51" i="6"/>
  <c r="U51" i="6" s="1"/>
  <c r="L18" i="6"/>
  <c r="S18" i="6"/>
  <c r="U18" i="6" s="1"/>
  <c r="L14" i="6"/>
  <c r="S14" i="6"/>
  <c r="U14" i="6" s="1"/>
  <c r="L23" i="6"/>
  <c r="J26" i="6"/>
  <c r="L26" i="6" s="1"/>
  <c r="S23" i="6"/>
  <c r="L44" i="6"/>
  <c r="S44" i="6"/>
  <c r="U44" i="6" s="1"/>
  <c r="O106" i="6"/>
  <c r="O117" i="6" s="1"/>
  <c r="L37" i="6"/>
  <c r="S37" i="6"/>
  <c r="S16" i="6"/>
  <c r="U16" i="6" s="1"/>
  <c r="L16" i="6"/>
  <c r="L34" i="6"/>
  <c r="S34" i="6"/>
  <c r="U34" i="6" s="1"/>
  <c r="L13" i="6"/>
  <c r="J20" i="6"/>
  <c r="L20" i="6" s="1"/>
  <c r="S13" i="6"/>
  <c r="S40" i="6"/>
  <c r="U40" i="6" s="1"/>
  <c r="L40" i="6"/>
  <c r="L53" i="6"/>
  <c r="U52" i="6"/>
  <c r="F49" i="6"/>
  <c r="F53" i="6"/>
  <c r="F128" i="6"/>
  <c r="O49" i="6"/>
  <c r="F124" i="6"/>
  <c r="I124" i="6"/>
  <c r="O53" i="6"/>
  <c r="O128" i="6"/>
  <c r="T53" i="6"/>
  <c r="R53" i="6"/>
  <c r="S53" i="6"/>
  <c r="T128" i="6"/>
  <c r="R128" i="6"/>
  <c r="T124" i="6"/>
  <c r="R124" i="6"/>
  <c r="O124" i="6"/>
  <c r="S49" i="6"/>
  <c r="R49" i="6"/>
  <c r="T49" i="6"/>
  <c r="I128" i="6"/>
  <c r="J41" i="6" l="1"/>
  <c r="L128" i="6"/>
  <c r="J112" i="6"/>
  <c r="U37" i="6"/>
  <c r="U36" i="6" s="1"/>
  <c r="S36" i="6"/>
  <c r="L36" i="6"/>
  <c r="L124" i="6"/>
  <c r="J102" i="6"/>
  <c r="L102" i="6" s="1"/>
  <c r="L99" i="6"/>
  <c r="S99" i="6"/>
  <c r="L100" i="6"/>
  <c r="S100" i="6"/>
  <c r="U100" i="6" s="1"/>
  <c r="S89" i="6"/>
  <c r="L89" i="6"/>
  <c r="J96" i="6"/>
  <c r="L96" i="6" s="1"/>
  <c r="S109" i="6"/>
  <c r="U109" i="6" s="1"/>
  <c r="L109" i="6"/>
  <c r="S101" i="6"/>
  <c r="U101" i="6" s="1"/>
  <c r="L101" i="6"/>
  <c r="S114" i="6"/>
  <c r="U114" i="6" s="1"/>
  <c r="L114" i="6"/>
  <c r="L108" i="6"/>
  <c r="S108" i="6"/>
  <c r="U108" i="6" s="1"/>
  <c r="U23" i="6"/>
  <c r="S26" i="6"/>
  <c r="L113" i="6"/>
  <c r="S113" i="6"/>
  <c r="S116" i="6"/>
  <c r="U116" i="6" s="1"/>
  <c r="L116" i="6"/>
  <c r="L123" i="6"/>
  <c r="S123" i="6"/>
  <c r="U123" i="6" s="1"/>
  <c r="S120" i="6"/>
  <c r="U120" i="6" s="1"/>
  <c r="L120" i="6"/>
  <c r="L93" i="6"/>
  <c r="S93" i="6"/>
  <c r="U93" i="6" s="1"/>
  <c r="S91" i="6"/>
  <c r="U91" i="6" s="1"/>
  <c r="L91" i="6"/>
  <c r="U31" i="6"/>
  <c r="S30" i="6"/>
  <c r="L30" i="6"/>
  <c r="L115" i="6"/>
  <c r="S115" i="6"/>
  <c r="U115" i="6" s="1"/>
  <c r="L122" i="6"/>
  <c r="S122" i="6"/>
  <c r="U122" i="6" s="1"/>
  <c r="S92" i="6"/>
  <c r="U92" i="6" s="1"/>
  <c r="L92" i="6"/>
  <c r="S110" i="6"/>
  <c r="U110" i="6" s="1"/>
  <c r="L110" i="6"/>
  <c r="L111" i="6"/>
  <c r="S111" i="6"/>
  <c r="U111" i="6" s="1"/>
  <c r="L107" i="6"/>
  <c r="S107" i="6"/>
  <c r="J106" i="6"/>
  <c r="S90" i="6"/>
  <c r="U90" i="6" s="1"/>
  <c r="L90" i="6"/>
  <c r="S127" i="6"/>
  <c r="U127" i="6" s="1"/>
  <c r="L127" i="6"/>
  <c r="U13" i="6"/>
  <c r="S20" i="6"/>
  <c r="U20" i="6" s="1"/>
  <c r="V20" i="6" s="1"/>
  <c r="L95" i="6"/>
  <c r="S95" i="6"/>
  <c r="U95" i="6" s="1"/>
  <c r="L94" i="6"/>
  <c r="S94" i="6"/>
  <c r="U94" i="6" s="1"/>
  <c r="S126" i="6"/>
  <c r="U126" i="6" s="1"/>
  <c r="L126" i="6"/>
  <c r="F54" i="6"/>
  <c r="U128" i="6"/>
  <c r="O129" i="6"/>
  <c r="S54" i="6"/>
  <c r="L54" i="6"/>
  <c r="F129" i="6"/>
  <c r="R125" i="6"/>
  <c r="T125" i="6"/>
  <c r="S129" i="6"/>
  <c r="R129" i="6"/>
  <c r="T129" i="6"/>
  <c r="O54" i="6"/>
  <c r="U124" i="6"/>
  <c r="U53" i="6"/>
  <c r="L125" i="6"/>
  <c r="L129" i="6"/>
  <c r="R54" i="6"/>
  <c r="T54" i="6"/>
  <c r="U49" i="6"/>
  <c r="F125" i="6"/>
  <c r="I125" i="6"/>
  <c r="O125" i="6"/>
  <c r="S125" i="6"/>
  <c r="I129" i="6"/>
  <c r="J117" i="6" l="1"/>
  <c r="L41" i="6"/>
  <c r="S41" i="6"/>
  <c r="U113" i="6"/>
  <c r="U112" i="6" s="1"/>
  <c r="S112" i="6"/>
  <c r="L112" i="6"/>
  <c r="S96" i="6"/>
  <c r="U96" i="6" s="1"/>
  <c r="V96" i="6" s="1"/>
  <c r="U89" i="6"/>
  <c r="L106" i="6"/>
  <c r="S102" i="6"/>
  <c r="U102" i="6" s="1"/>
  <c r="V102" i="6" s="1"/>
  <c r="U99" i="6"/>
  <c r="U107" i="6"/>
  <c r="S106" i="6"/>
  <c r="U30" i="6"/>
  <c r="U41" i="6" s="1"/>
  <c r="D12" i="14"/>
  <c r="B12" i="14"/>
  <c r="U26" i="6"/>
  <c r="V26" i="6" s="1"/>
  <c r="U54" i="6"/>
  <c r="O130" i="6"/>
  <c r="O55" i="6"/>
  <c r="I130" i="6"/>
  <c r="S130" i="6"/>
  <c r="T55" i="6"/>
  <c r="R55" i="6"/>
  <c r="U125" i="6"/>
  <c r="U129" i="6"/>
  <c r="F130" i="6"/>
  <c r="L130" i="6"/>
  <c r="F55" i="6"/>
  <c r="L55" i="6"/>
  <c r="T130" i="6"/>
  <c r="R130" i="6"/>
  <c r="S55" i="6"/>
  <c r="S117" i="6" l="1"/>
  <c r="L117" i="6"/>
  <c r="B51" i="14"/>
  <c r="U106" i="6"/>
  <c r="U117" i="6" s="1"/>
  <c r="U55" i="6"/>
  <c r="U130" i="6"/>
  <c r="K58" i="6"/>
  <c r="M58" i="6"/>
  <c r="G58" i="6"/>
  <c r="J58" i="6"/>
  <c r="L56" i="6"/>
  <c r="O56" i="6"/>
  <c r="T56" i="6"/>
  <c r="R56" i="6"/>
  <c r="S56" i="6"/>
  <c r="F56" i="6"/>
  <c r="L58" i="6" l="1"/>
  <c r="F132" i="6"/>
  <c r="U56" i="6"/>
  <c r="J62" i="6"/>
  <c r="D62" i="6"/>
  <c r="D134" i="6"/>
  <c r="M62" i="6"/>
  <c r="G62" i="6"/>
  <c r="F57" i="6"/>
  <c r="F58" i="6"/>
  <c r="O57" i="6"/>
  <c r="N58" i="6"/>
  <c r="O58" i="6" s="1"/>
  <c r="F131" i="6"/>
  <c r="S57" i="6"/>
  <c r="S58" i="6" s="1"/>
  <c r="P58" i="6"/>
  <c r="R57" i="6"/>
  <c r="T57" i="6"/>
  <c r="Q58" i="6"/>
  <c r="L57" i="6"/>
  <c r="L133" i="6" l="1"/>
  <c r="J134" i="6"/>
  <c r="I132" i="6"/>
  <c r="I133" i="6"/>
  <c r="L132" i="6"/>
  <c r="R58" i="6"/>
  <c r="D138" i="6"/>
  <c r="S132" i="6"/>
  <c r="F60" i="6"/>
  <c r="E62" i="6"/>
  <c r="F62" i="6" s="1"/>
  <c r="S131" i="6"/>
  <c r="P134" i="6"/>
  <c r="T60" i="6"/>
  <c r="R60" i="6"/>
  <c r="Q62" i="6"/>
  <c r="T131" i="6"/>
  <c r="R131" i="6"/>
  <c r="Q134" i="6"/>
  <c r="S60" i="6"/>
  <c r="S62" i="6" s="1"/>
  <c r="P62" i="6"/>
  <c r="O132" i="6"/>
  <c r="L131" i="6"/>
  <c r="K134" i="6"/>
  <c r="O60" i="6"/>
  <c r="N62" i="6"/>
  <c r="O62" i="6" s="1"/>
  <c r="E134" i="6"/>
  <c r="F134" i="6" s="1"/>
  <c r="F133" i="6"/>
  <c r="R133" i="6"/>
  <c r="T133" i="6"/>
  <c r="S133" i="6"/>
  <c r="M134" i="6"/>
  <c r="R132" i="6"/>
  <c r="T132" i="6"/>
  <c r="G134" i="6"/>
  <c r="L60" i="6"/>
  <c r="K62" i="6"/>
  <c r="L62" i="6" s="1"/>
  <c r="O133" i="6"/>
  <c r="I60" i="6"/>
  <c r="H62" i="6"/>
  <c r="I62" i="6" s="1"/>
  <c r="U57" i="6"/>
  <c r="I131" i="6"/>
  <c r="H134" i="6"/>
  <c r="O131" i="6"/>
  <c r="N134" i="6"/>
  <c r="T58" i="6"/>
  <c r="U58" i="6" s="1"/>
  <c r="J138" i="6" l="1"/>
  <c r="U132" i="6"/>
  <c r="L65" i="6"/>
  <c r="L134" i="6"/>
  <c r="M138" i="6"/>
  <c r="O134" i="6"/>
  <c r="U133" i="6"/>
  <c r="R134" i="6"/>
  <c r="K138" i="6"/>
  <c r="L136" i="6"/>
  <c r="T136" i="6"/>
  <c r="Q138" i="6"/>
  <c r="R136" i="6"/>
  <c r="S65" i="6"/>
  <c r="U131" i="6"/>
  <c r="T134" i="6"/>
  <c r="O136" i="6"/>
  <c r="N138" i="6"/>
  <c r="F136" i="6"/>
  <c r="E138" i="6"/>
  <c r="F138" i="6" s="1"/>
  <c r="R62" i="6"/>
  <c r="R65" i="6"/>
  <c r="T65" i="6"/>
  <c r="F65" i="6"/>
  <c r="O65" i="6"/>
  <c r="S134" i="6"/>
  <c r="S136" i="6"/>
  <c r="P138" i="6"/>
  <c r="I134" i="6"/>
  <c r="U60" i="6"/>
  <c r="T62" i="6"/>
  <c r="U62" i="6" s="1"/>
  <c r="H138" i="6"/>
  <c r="I136" i="6"/>
  <c r="G138" i="6"/>
  <c r="L138" i="6" l="1"/>
  <c r="O138" i="6"/>
  <c r="F141" i="6"/>
  <c r="R138" i="6"/>
  <c r="N68" i="6"/>
  <c r="E68" i="6"/>
  <c r="G68" i="6"/>
  <c r="G70" i="6" s="1"/>
  <c r="Q68" i="6"/>
  <c r="P68" i="6"/>
  <c r="P70" i="6" s="1"/>
  <c r="H68" i="6"/>
  <c r="D68" i="6"/>
  <c r="D70" i="6" s="1"/>
  <c r="M68" i="6"/>
  <c r="M70" i="6" s="1"/>
  <c r="J68" i="6"/>
  <c r="J70" i="6" s="1"/>
  <c r="T138" i="6"/>
  <c r="U136" i="6"/>
  <c r="I138" i="6"/>
  <c r="S138" i="6"/>
  <c r="T66" i="6"/>
  <c r="R66" i="6"/>
  <c r="U134" i="6"/>
  <c r="O141" i="6"/>
  <c r="S141" i="6"/>
  <c r="O66" i="6"/>
  <c r="R141" i="6"/>
  <c r="T141" i="6"/>
  <c r="U65" i="6"/>
  <c r="S66" i="6"/>
  <c r="L66" i="6"/>
  <c r="F66" i="6"/>
  <c r="I141" i="6"/>
  <c r="L141" i="6"/>
  <c r="I142" i="6" l="1"/>
  <c r="F142" i="6"/>
  <c r="O142" i="6"/>
  <c r="U138" i="6"/>
  <c r="D144" i="6"/>
  <c r="D146" i="6" s="1"/>
  <c r="G144" i="6"/>
  <c r="G146" i="6" s="1"/>
  <c r="J144" i="6"/>
  <c r="J146" i="6" s="1"/>
  <c r="D74" i="6"/>
  <c r="D76" i="6" s="1"/>
  <c r="M144" i="6"/>
  <c r="M146" i="6" s="1"/>
  <c r="J74" i="6"/>
  <c r="J76" i="6" s="1"/>
  <c r="G74" i="6"/>
  <c r="G76" i="6" s="1"/>
  <c r="M74" i="6"/>
  <c r="M76" i="6" s="1"/>
  <c r="Q70" i="6"/>
  <c r="R70" i="6" s="1"/>
  <c r="R68" i="6"/>
  <c r="R67" i="6"/>
  <c r="T67" i="6"/>
  <c r="U141" i="6"/>
  <c r="U66" i="6"/>
  <c r="L142" i="6"/>
  <c r="S142" i="6"/>
  <c r="S67" i="6"/>
  <c r="S68" i="6" s="1"/>
  <c r="S70" i="6" s="1"/>
  <c r="L67" i="6"/>
  <c r="K68" i="6"/>
  <c r="F67" i="6"/>
  <c r="O68" i="6"/>
  <c r="N70" i="6"/>
  <c r="O70" i="6" s="1"/>
  <c r="H70" i="6"/>
  <c r="I70" i="6" s="1"/>
  <c r="I68" i="6"/>
  <c r="I67" i="6"/>
  <c r="F68" i="6"/>
  <c r="E70" i="6"/>
  <c r="F70" i="6" s="1"/>
  <c r="O67" i="6"/>
  <c r="T142" i="6"/>
  <c r="R142" i="6"/>
  <c r="U142" i="6" l="1"/>
  <c r="J150" i="6"/>
  <c r="J152" i="6" s="1"/>
  <c r="D150" i="6"/>
  <c r="D152" i="6" s="1"/>
  <c r="G150" i="6"/>
  <c r="G152" i="6" s="1"/>
  <c r="M150" i="6"/>
  <c r="M152" i="6" s="1"/>
  <c r="F73" i="6"/>
  <c r="E74" i="6"/>
  <c r="S73" i="6"/>
  <c r="S74" i="6" s="1"/>
  <c r="S76" i="6" s="1"/>
  <c r="P74" i="6"/>
  <c r="P76" i="6" s="1"/>
  <c r="E144" i="6"/>
  <c r="F143" i="6"/>
  <c r="O73" i="6"/>
  <c r="N74" i="6"/>
  <c r="L73" i="6"/>
  <c r="K74" i="6"/>
  <c r="U67" i="6"/>
  <c r="T68" i="6"/>
  <c r="O143" i="6"/>
  <c r="N144" i="6"/>
  <c r="S143" i="6"/>
  <c r="S144" i="6" s="1"/>
  <c r="S146" i="6" s="1"/>
  <c r="P144" i="6"/>
  <c r="P146" i="6" s="1"/>
  <c r="I73" i="6"/>
  <c r="H74" i="6"/>
  <c r="L143" i="6"/>
  <c r="K144" i="6"/>
  <c r="K70" i="6"/>
  <c r="L70" i="6" s="1"/>
  <c r="L68" i="6"/>
  <c r="I143" i="6"/>
  <c r="H144" i="6"/>
  <c r="T143" i="6"/>
  <c r="R143" i="6"/>
  <c r="Q144" i="6"/>
  <c r="R73" i="6"/>
  <c r="T73" i="6"/>
  <c r="Q74" i="6"/>
  <c r="U143" i="6" l="1"/>
  <c r="H76" i="6"/>
  <c r="I76" i="6" s="1"/>
  <c r="I74" i="6"/>
  <c r="K76" i="6"/>
  <c r="L76" i="6" s="1"/>
  <c r="L74" i="6"/>
  <c r="F144" i="6"/>
  <c r="E146" i="6"/>
  <c r="F146" i="6" s="1"/>
  <c r="Q146" i="6"/>
  <c r="R146" i="6" s="1"/>
  <c r="R144" i="6"/>
  <c r="N146" i="6"/>
  <c r="O146" i="6" s="1"/>
  <c r="O144" i="6"/>
  <c r="Q150" i="6"/>
  <c r="T149" i="6"/>
  <c r="R149" i="6"/>
  <c r="O74" i="6"/>
  <c r="N76" i="6"/>
  <c r="O76" i="6" s="1"/>
  <c r="E76" i="6"/>
  <c r="F76" i="6" s="1"/>
  <c r="F74" i="6"/>
  <c r="K150" i="6"/>
  <c r="L149" i="6"/>
  <c r="T70" i="6"/>
  <c r="U70" i="6" s="1"/>
  <c r="U68" i="6"/>
  <c r="V68" i="6" s="1"/>
  <c r="T144" i="6"/>
  <c r="I149" i="6"/>
  <c r="H150" i="6"/>
  <c r="I144" i="6"/>
  <c r="H146" i="6"/>
  <c r="I146" i="6" s="1"/>
  <c r="F149" i="6"/>
  <c r="E150" i="6"/>
  <c r="S149" i="6"/>
  <c r="S150" i="6" s="1"/>
  <c r="S152" i="6" s="1"/>
  <c r="P150" i="6"/>
  <c r="P152" i="6" s="1"/>
  <c r="R74" i="6"/>
  <c r="Q76" i="6"/>
  <c r="R76" i="6" s="1"/>
  <c r="U73" i="6"/>
  <c r="T74" i="6"/>
  <c r="K146" i="6"/>
  <c r="L146" i="6" s="1"/>
  <c r="L144" i="6"/>
  <c r="O149" i="6"/>
  <c r="N150" i="6"/>
  <c r="R150" i="6" l="1"/>
  <c r="Q152" i="6"/>
  <c r="R152" i="6" s="1"/>
  <c r="O150" i="6"/>
  <c r="N152" i="6"/>
  <c r="O152" i="6" s="1"/>
  <c r="U144" i="6"/>
  <c r="V144" i="6" s="1"/>
  <c r="T146" i="6"/>
  <c r="U146" i="6" s="1"/>
  <c r="I150" i="6"/>
  <c r="H152" i="6"/>
  <c r="I152" i="6" s="1"/>
  <c r="T76" i="6"/>
  <c r="U76" i="6" s="1"/>
  <c r="U74" i="6"/>
  <c r="E152" i="6"/>
  <c r="F152" i="6" s="1"/>
  <c r="F150" i="6"/>
  <c r="K152" i="6"/>
  <c r="L152" i="6" s="1"/>
  <c r="L150" i="6"/>
  <c r="T150" i="6"/>
  <c r="U149" i="6"/>
  <c r="T152" i="6" l="1"/>
  <c r="U152" i="6" s="1"/>
  <c r="U150" i="6"/>
</calcChain>
</file>

<file path=xl/sharedStrings.xml><?xml version="1.0" encoding="utf-8"?>
<sst xmlns="http://schemas.openxmlformats.org/spreadsheetml/2006/main" count="502" uniqueCount="111">
  <si>
    <t>METROPOLITAN TRANSPORTATION AUTHORITY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</si>
  <si>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</si>
  <si>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</si>
  <si>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</si>
  <si>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</si>
  <si>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</si>
  <si>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</si>
  <si>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</si>
  <si>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</si>
  <si>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</si>
  <si>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</si>
  <si>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</si>
  <si>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</si>
  <si>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</si>
  <si>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</si>
  <si>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New Funding Sources</t>
  </si>
  <si>
    <t>For-Hire Vehicle (FHV) Surcharge</t>
  </si>
  <si>
    <t>Central Business District Tolling Program (CBDTP)</t>
  </si>
  <si>
    <t>SAP Support and For-Hire Vehicle Surcharge:</t>
  </si>
  <si>
    <t>Subway Action Plan Account</t>
  </si>
  <si>
    <t>Outerborough Transportation Account</t>
  </si>
  <si>
    <t>Less: Assumed Capital or Member Project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</si>
  <si>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</si>
  <si>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</si>
  <si>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</si>
  <si>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</si>
  <si>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</si>
  <si>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</si>
  <si>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</si>
  <si>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</si>
  <si>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</si>
  <si>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</si>
  <si>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</si>
  <si>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</si>
  <si>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</si>
  <si>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</si>
  <si>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</si>
  <si>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</si>
  <si>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</si>
  <si>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</si>
  <si>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</si>
  <si>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</si>
  <si>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</si>
  <si>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</si>
  <si>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</si>
  <si>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</si>
  <si>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</si>
  <si>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</si>
  <si>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</si>
  <si>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</si>
  <si>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</si>
  <si>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</si>
  <si>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</si>
  <si>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</si>
  <si>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</si>
  <si>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Subsidy Adjustments</t>
  </si>
  <si>
    <t>Consolidated Subsidies - Accrual Basis</t>
  </si>
  <si>
    <t>Consolidated Subsidies - Cash Basis</t>
  </si>
  <si>
    <t>Accrued Subsidies</t>
  </si>
  <si>
    <t>Variance
%</t>
  </si>
  <si>
    <t>Explanations</t>
  </si>
  <si>
    <t xml:space="preserve">Variance
$ </t>
  </si>
  <si>
    <t>MRT(b)-1 (Gross)</t>
  </si>
  <si>
    <t>MRT(b)-2 (Gross)</t>
  </si>
  <si>
    <t>Variance Explanations</t>
  </si>
  <si>
    <t>Capital Program Uunding Sources:</t>
  </si>
  <si>
    <t>B&amp;T Operating Surplus TransUer</t>
  </si>
  <si>
    <t>For-Hire Vehicle (FHV) SFrcharge</t>
  </si>
  <si>
    <t>Cash Subsidies</t>
  </si>
  <si>
    <t xml:space="preserve">Actual </t>
  </si>
  <si>
    <t>The unfavorable accrual variances for the month and YTD were  primarily due to the timing of booking accruals by MTA Accounting.</t>
  </si>
  <si>
    <t>See explanation for the month.</t>
  </si>
  <si>
    <t>MRT-1 transactions were above budget for the month and YTD due to favorable MRT-1 transactions.</t>
  </si>
  <si>
    <t xml:space="preserve">MRT-2 transactions were above budget for the month  and YTD due to favorable MRT-2 transactions. </t>
  </si>
  <si>
    <t xml:space="preserve">The unfavorable YTD variance was primarily due to timing of booking accruals by MTA Accounting. </t>
  </si>
  <si>
    <t xml:space="preserve">The unfavorable month and YTD accrual variances were primarily due to the timing of booking accruals by MTA Accounting. </t>
  </si>
  <si>
    <t>Subway Action Plan transactions were unfavorable for the month and YTD primarily due to timing of accruals.</t>
  </si>
  <si>
    <t xml:space="preserve">Real Property Transfer Tax Surchage  were unfavorable to the forecast  for the month and YTD due to lower-than-expected transactions and timing. 
</t>
  </si>
  <si>
    <t>The  Internet Marketplace Tax variance was favorable for the month. The  YTD variance was on target with the forecast.</t>
  </si>
  <si>
    <t>Variance was mostly timing related. Drawdowns are related to the timing of cash obligations for MTA Bus. Actuals also reflect receipts of CARES Act funds.</t>
  </si>
  <si>
    <t>Variance was mostly timing related. Drawdowns are related to the timing of cash obligations for Staten Island Railway.</t>
  </si>
  <si>
    <t>The favorable variances for the month and YTD were attributable to the timing of transfers.</t>
  </si>
  <si>
    <t xml:space="preserve">The unfavorable variances for the month and YTD were due primarily to timing. </t>
  </si>
  <si>
    <t xml:space="preserve">MRT-1 transactions were above the forecasts for the month and YTD due to higher-than-expected MRT-1 cash receipts. </t>
  </si>
  <si>
    <t xml:space="preserve">MRT-2 transactions were above the forecast for the month and YTD due to  higher-than-expected MRT-2 cash receipts. </t>
  </si>
  <si>
    <t>PMT Replacement cash receipts were favorable to the forecast for the month and YTD.</t>
  </si>
  <si>
    <t xml:space="preserve">The unfavorable third quarter and YTD cash variances were primarily due to the timing. </t>
  </si>
  <si>
    <t xml:space="preserve">Real Property Transfer Tax  Surchage  were unfavorable to the budget for the month and YTD due to lower-than-expected receipts. 
</t>
  </si>
  <si>
    <t>The cash variances for the month and YTD  were unfavorable to the forecast due to lower-than-expected receipts.</t>
  </si>
  <si>
    <t xml:space="preserve">Internet Marketplace Tax receipts were favorable to the budget for the month and YTD due to timing. 
</t>
  </si>
  <si>
    <t>The favorable variances for the month and YTD were due to timing.</t>
  </si>
  <si>
    <t>The unfavorable variances for the month and YTD were due to timing.</t>
  </si>
  <si>
    <t>&gt; 100%</t>
  </si>
  <si>
    <t xml:space="preserve">The  favorable variances for the month and YTD were attributable to the timing of transfers. </t>
  </si>
  <si>
    <t>The unfavorable YTD  variance was due to timing.</t>
  </si>
  <si>
    <t>The favorable variance for the month was due primarily to timing. YTD receipts were on target with the forecast.</t>
  </si>
  <si>
    <t>The unfavorable variances for the month was primarily due to timing. The YTD variance was favorable also due to timing.</t>
  </si>
  <si>
    <t>The unfavorable accrual variance for the month  primarily due to the timing of booking accruals by MTA Accounting; the YTD variance was favorable to the forecast.</t>
  </si>
  <si>
    <t>The  PBT cash variances for the month was sligtly  unfavorable and YTD receipts were favorable to the forecast.The July Plan PBT forecast was reduced to reflect the economic downturn due to the COVID-19 pandemic, however YTD cash receipts have been favorable to the forecast  and  may be due to  better-than-expected receipts. Collections are being closely monitored to determine how much of the variances are real or timing-related .</t>
  </si>
  <si>
    <t>The unfavorable variances for the month was due to strong real estate activity in New York City.  YTD cash receipts were on target.</t>
  </si>
  <si>
    <t>PMT  cash receipts were favorable to the forecast  for the month and YTD. The July Plan PMT forecast was reduced to reflect the economic downturn due to the COVID-19 pandemic, however cash receipts were favorable to the forecast for the months of July, August and September and  may be due to  better-than-expected receipts. Collections are being closely monitored to determine how much of  the variances are real or timing-related .</t>
  </si>
  <si>
    <t>July Financial Plan - 2020 Mid-Year Forecast</t>
  </si>
  <si>
    <t>Sep 2020</t>
  </si>
  <si>
    <t>Sep 2020 Monthly</t>
  </si>
  <si>
    <t xml:space="preserve">Mid-Year </t>
  </si>
  <si>
    <t xml:space="preserve">Forecast </t>
  </si>
  <si>
    <t xml:space="preserve">HIDE </t>
  </si>
  <si>
    <t>Month of Sep 2020</t>
  </si>
  <si>
    <t>&gt; (100%)</t>
  </si>
  <si>
    <t>Sep 2020 Year-to-Date</t>
  </si>
  <si>
    <t>Year-to-Date Sep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</si>
</sst>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5" fillId="0" borderId="0" xfId="0" applyFont="1"/>
    <xf numFmtId="0" fontId="0" fillId="0" borderId="1" xfId="0" applyBorder="1"/>
    <xf numFmtId="0" fontId="9" fillId="0" borderId="0" xfId="0" applyFont="1" applyAlignment="1">
      <alignment horizontal="right"/>
    </xf>
    <xf numFmtId="0" fontId="2" fillId="0" borderId="0" xfId="0" applyFont="1"/>
    <xf numFmtId="165" fontId="0" fillId="0" borderId="0" xfId="0" applyNumberFormat="1"/>
    <xf numFmtId="0" fontId="12" fillId="0" borderId="0" xfId="0" applyFont="1"/>
    <xf numFmtId="0" fontId="10" fillId="0" borderId="0" xfId="0" applyFont="1"/>
    <xf numFmtId="44" fontId="10" fillId="0" borderId="0" xfId="0" applyNumberFormat="1" applyFont="1"/>
    <xf numFmtId="0" fontId="13" fillId="0" borderId="0" xfId="0" applyFont="1"/>
    <xf numFmtId="0" fontId="4" fillId="0" borderId="0" xfId="0" applyFont="1" applyAlignment="1">
      <alignment vertical="center"/>
    </xf>
    <xf numFmtId="0" fontId="5" fillId="0" borderId="13" xfId="0" applyFont="1" applyBorder="1"/>
    <xf numFmtId="0" fontId="5" fillId="0" borderId="2" xfId="0" applyFont="1" applyBorder="1"/>
    <xf numFmtId="0" fontId="5" fillId="0" borderId="2" xfId="0" applyFont="1" applyFill="1" applyBorder="1"/>
    <xf numFmtId="0" fontId="5" fillId="5" borderId="7" xfId="0" applyFont="1" applyFill="1" applyBorder="1"/>
    <xf numFmtId="0" fontId="5" fillId="0" borderId="5" xfId="0" applyFont="1" applyBorder="1"/>
    <xf numFmtId="0" fontId="5" fillId="0" borderId="0" xfId="0" applyFont="1" applyBorder="1"/>
    <xf numFmtId="0" fontId="6" fillId="2" borderId="7" xfId="0" applyFont="1" applyFill="1" applyBorder="1" applyAlignment="1">
      <alignment horizontal="right"/>
    </xf>
    <xf numFmtId="0" fontId="5" fillId="5" borderId="8" xfId="0" applyFont="1" applyFill="1" applyBorder="1"/>
    <xf numFmtId="0" fontId="6" fillId="2" borderId="3" xfId="0" applyFont="1" applyFill="1" applyBorder="1" applyAlignment="1">
      <alignment horizontal="right"/>
    </xf>
    <xf numFmtId="0" fontId="6" fillId="2" borderId="9" xfId="0" applyFont="1" applyFill="1" applyBorder="1" applyAlignment="1">
      <alignment horizontal="right"/>
    </xf>
    <xf numFmtId="0" fontId="5" fillId="0" borderId="7" xfId="0" applyFont="1" applyBorder="1"/>
    <xf numFmtId="0" fontId="5" fillId="5" borderId="0" xfId="0" applyFont="1" applyFill="1" applyBorder="1"/>
    <xf numFmtId="0" fontId="17" fillId="0" borderId="0" xfId="0" applyFont="1" applyBorder="1"/>
    <xf numFmtId="0" fontId="5" fillId="0" borderId="8" xfId="0" applyFont="1" applyBorder="1"/>
    <xf numFmtId="0" fontId="5" fillId="0" borderId="0" xfId="0" applyFont="1" applyBorder="1" applyAlignment="1">
      <alignment horizontal="left" indent="2"/>
    </xf>
    <xf numFmtId="43" fontId="5" fillId="0" borderId="8" xfId="0" applyNumberFormat="1" applyFont="1" applyBorder="1"/>
    <xf numFmtId="0" fontId="5" fillId="0" borderId="0" xfId="0" applyFont="1" applyBorder="1" applyAlignment="1">
      <alignment horizontal="left" indent="4"/>
    </xf>
    <xf numFmtId="0" fontId="18" fillId="0" borderId="5" xfId="0" applyFont="1" applyBorder="1"/>
    <xf numFmtId="0" fontId="18" fillId="0" borderId="0" xfId="0" applyFont="1" applyBorder="1"/>
    <xf numFmtId="43" fontId="5" fillId="0" borderId="8" xfId="1" applyFont="1" applyBorder="1"/>
    <xf numFmtId="43" fontId="5" fillId="5" borderId="0" xfId="1" applyFont="1" applyFill="1" applyBorder="1"/>
    <xf numFmtId="0" fontId="6" fillId="0" borderId="0" xfId="0" applyFont="1" applyBorder="1" applyAlignment="1">
      <alignment horizontal="left"/>
    </xf>
    <xf numFmtId="0" fontId="6" fillId="0" borderId="10" xfId="0" applyFont="1" applyBorder="1" applyAlignment="1">
      <alignment vertical="center"/>
    </xf>
    <xf numFmtId="0" fontId="6" fillId="0" borderId="11" xfId="0" applyFont="1" applyBorder="1" applyAlignment="1">
      <alignment vertical="center"/>
    </xf>
    <xf numFmtId="0" fontId="5" fillId="0" borderId="0" xfId="0" applyFont="1" applyBorder="1" applyAlignment="1">
      <alignment horizontal="left" indent="1"/>
    </xf>
    <xf numFmtId="0" fontId="6" fillId="0" borderId="0" xfId="0" applyFont="1" applyBorder="1" applyAlignment="1">
      <alignment horizontal="left" indent="1"/>
    </xf>
    <xf numFmtId="0" fontId="18" fillId="0" borderId="0" xfId="0" applyFont="1" applyBorder="1" applyAlignment="1">
      <alignment horizontal="left" indent="3"/>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9" xfId="0" applyFont="1" applyFill="1" applyBorder="1" applyAlignment="1">
      <alignment horizontal="right"/>
    </xf>
    <xf numFmtId="0" fontId="5" fillId="0" borderId="16" xfId="0" applyFont="1" applyBorder="1"/>
    <xf numFmtId="0" fontId="5" fillId="0" borderId="3" xfId="0" applyFont="1" applyBorder="1"/>
    <xf numFmtId="0" fontId="5" fillId="0" borderId="18" xfId="0" applyFont="1" applyBorder="1"/>
    <xf numFmtId="0" fontId="5" fillId="0" borderId="1" xfId="0" applyFont="1" applyBorder="1"/>
    <xf numFmtId="164" fontId="5" fillId="0" borderId="1" xfId="1" applyNumberFormat="1" applyFont="1" applyBorder="1"/>
    <xf numFmtId="164" fontId="5" fillId="0" borderId="0" xfId="0" applyNumberFormat="1" applyFont="1"/>
    <xf numFmtId="165" fontId="5" fillId="0" borderId="5" xfId="0" applyNumberFormat="1" applyFont="1" applyBorder="1"/>
    <xf numFmtId="165" fontId="5" fillId="0" borderId="0" xfId="0" applyNumberFormat="1" applyFont="1" applyBorder="1"/>
    <xf numFmtId="165" fontId="5" fillId="0" borderId="0" xfId="0" applyNumberFormat="1" applyFont="1"/>
    <xf numFmtId="165" fontId="5" fillId="0" borderId="18" xfId="0" applyNumberFormat="1" applyFont="1" applyBorder="1"/>
    <xf numFmtId="165" fontId="5" fillId="0" borderId="1" xfId="0" applyNumberFormat="1" applyFont="1" applyBorder="1"/>
    <xf numFmtId="164" fontId="5" fillId="0" borderId="5" xfId="1" applyNumberFormat="1" applyFont="1" applyBorder="1"/>
    <xf numFmtId="164" fontId="5" fillId="0" borderId="18" xfId="1" applyNumberFormat="1" applyFont="1" applyBorder="1"/>
    <xf numFmtId="165" fontId="5" fillId="0" borderId="0" xfId="0" applyNumberFormat="1" applyFont="1" applyBorder="1" applyAlignment="1">
      <alignment horizontal="left" indent="4"/>
    </xf>
    <xf numFmtId="165" fontId="18" fillId="0" borderId="5" xfId="0" applyNumberFormat="1" applyFont="1" applyBorder="1"/>
    <xf numFmtId="165" fontId="18" fillId="0" borderId="0" xfId="0" applyNumberFormat="1" applyFont="1" applyBorder="1"/>
    <xf numFmtId="165" fontId="18" fillId="0" borderId="0" xfId="0" applyNumberFormat="1" applyFont="1"/>
    <xf numFmtId="165" fontId="5" fillId="0" borderId="5" xfId="1" applyNumberFormat="1" applyFont="1" applyBorder="1"/>
    <xf numFmtId="165" fontId="5" fillId="0" borderId="18" xfId="1" applyNumberFormat="1" applyFont="1" applyBorder="1"/>
    <xf numFmtId="165" fontId="5" fillId="0" borderId="1" xfId="1" applyNumberFormat="1" applyFont="1" applyBorder="1"/>
    <xf numFmtId="165" fontId="6" fillId="0" borderId="10" xfId="0" applyNumberFormat="1" applyFont="1" applyBorder="1" applyAlignment="1">
      <alignment vertical="center"/>
    </xf>
    <xf numFmtId="165" fontId="6" fillId="0" borderId="11" xfId="0" applyNumberFormat="1" applyFont="1" applyBorder="1" applyAlignment="1">
      <alignment vertical="center"/>
    </xf>
    <xf numFmtId="165" fontId="6" fillId="0" borderId="0" xfId="0" applyNumberFormat="1" applyFont="1" applyAlignment="1">
      <alignment vertical="center"/>
    </xf>
    <xf numFmtId="0" fontId="19" fillId="0" borderId="0" xfId="0" applyFont="1"/>
    <xf numFmtId="0" fontId="20" fillId="0" borderId="0" xfId="0" applyFont="1"/>
    <xf numFmtId="0" fontId="21" fillId="0" borderId="0" xfId="0" applyFont="1"/>
    <xf numFmtId="0" fontId="16" fillId="0" borderId="0" xfId="0" applyFont="1"/>
    <xf numFmtId="0" fontId="16" fillId="0" borderId="13" xfId="0" applyFont="1" applyBorder="1" applyAlignment="1">
      <alignment vertical="center"/>
    </xf>
    <xf numFmtId="0" fontId="16" fillId="0" borderId="2" xfId="0" applyFont="1" applyBorder="1" applyAlignment="1">
      <alignment vertical="center"/>
    </xf>
    <xf numFmtId="0" fontId="16" fillId="0" borderId="2" xfId="0" applyFont="1" applyFill="1" applyBorder="1" applyAlignment="1">
      <alignment vertical="center"/>
    </xf>
    <xf numFmtId="0" fontId="16" fillId="0" borderId="0" xfId="0" applyFont="1" applyAlignment="1">
      <alignment vertical="center"/>
    </xf>
    <xf numFmtId="0" fontId="6" fillId="0" borderId="0" xfId="0" applyFont="1" applyBorder="1"/>
    <xf numFmtId="165" fontId="5" fillId="0" borderId="0" xfId="0" applyNumberFormat="1" applyFont="1" applyBorder="1" applyAlignment="1">
      <alignment horizontal="left"/>
    </xf>
    <xf numFmtId="0" fontId="6" fillId="0" borderId="11" xfId="0" applyNumberFormat="1" applyFont="1" applyBorder="1" applyAlignment="1">
      <alignment vertical="center"/>
    </xf>
    <xf numFmtId="0" fontId="11" fillId="0" borderId="0" xfId="0" applyFont="1" applyAlignment="1"/>
    <xf numFmtId="0" fontId="5" fillId="4" borderId="0" xfId="0" applyFont="1" applyFill="1" applyBorder="1" applyAlignment="1">
      <alignment horizontal="left" indent="2"/>
    </xf>
    <xf numFmtId="165" fontId="5" fillId="4" borderId="0" xfId="0" applyNumberFormat="1" applyFont="1" applyFill="1" applyBorder="1"/>
    <xf numFmtId="17" fontId="7" fillId="0" borderId="0" xfId="0" applyNumberFormat="1" applyFont="1" applyAlignment="1">
      <alignment horizontal="center"/>
    </xf>
    <xf numFmtId="0" fontId="0" fillId="0" borderId="0" xfId="0" applyAlignment="1">
      <alignment vertical="top"/>
    </xf>
    <xf numFmtId="0" fontId="0" fillId="0" borderId="22" xfId="0" applyBorder="1"/>
    <xf numFmtId="0" fontId="0" fillId="0" borderId="27" xfId="0" applyBorder="1"/>
    <xf numFmtId="0" fontId="0" fillId="0" borderId="22" xfId="0" applyBorder="1" applyAlignment="1">
      <alignment vertical="top"/>
    </xf>
    <xf numFmtId="167" fontId="0" fillId="8" borderId="0" xfId="3" applyNumberFormat="1" applyFont="1" applyFill="1" applyBorder="1" applyAlignment="1">
      <alignment horizontal="center" vertical="top"/>
    </xf>
    <xf numFmtId="0" fontId="22" fillId="0" borderId="27" xfId="0" applyFont="1" applyBorder="1" applyAlignment="1">
      <alignment horizontal="left" vertical="top" wrapText="1"/>
    </xf>
    <xf numFmtId="0" fontId="22" fillId="0" borderId="27" xfId="0" applyFont="1" applyBorder="1" applyAlignment="1">
      <alignment vertical="top" wrapText="1"/>
    </xf>
    <xf numFmtId="0" fontId="22"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2"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0"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5" fillId="0" borderId="8" xfId="0" applyNumberFormat="1" applyFont="1" applyBorder="1"/>
    <xf numFmtId="168" fontId="5" fillId="5" borderId="0" xfId="0" applyNumberFormat="1" applyFont="1" applyFill="1" applyBorder="1"/>
    <xf numFmtId="168" fontId="18" fillId="0" borderId="8" xfId="1" applyNumberFormat="1" applyFont="1" applyBorder="1"/>
    <xf numFmtId="168" fontId="18" fillId="5" borderId="0" xfId="1" applyNumberFormat="1" applyFont="1" applyFill="1" applyBorder="1"/>
    <xf numFmtId="169" fontId="6" fillId="6" borderId="8" xfId="2" applyNumberFormat="1" applyFont="1" applyFill="1" applyBorder="1"/>
    <xf numFmtId="169" fontId="5" fillId="5" borderId="0" xfId="0" applyNumberFormat="1" applyFont="1" applyFill="1" applyBorder="1"/>
    <xf numFmtId="169" fontId="5" fillId="0" borderId="8" xfId="0" applyNumberFormat="1" applyFont="1" applyBorder="1"/>
    <xf numFmtId="169" fontId="6" fillId="5" borderId="8" xfId="2" applyNumberFormat="1" applyFont="1" applyFill="1" applyBorder="1"/>
    <xf numFmtId="169" fontId="6" fillId="5" borderId="6" xfId="0" applyNumberFormat="1" applyFont="1" applyFill="1" applyBorder="1" applyAlignment="1">
      <alignment vertical="center"/>
    </xf>
    <xf numFmtId="169" fontId="6" fillId="5" borderId="6" xfId="2" applyNumberFormat="1" applyFont="1" applyFill="1" applyBorder="1" applyAlignment="1">
      <alignment vertical="center"/>
    </xf>
    <xf numFmtId="169" fontId="6" fillId="5" borderId="11" xfId="0" applyNumberFormat="1" applyFont="1" applyFill="1" applyBorder="1" applyAlignment="1">
      <alignment vertical="center"/>
    </xf>
    <xf numFmtId="168" fontId="5" fillId="4" borderId="1" xfId="1" applyNumberFormat="1" applyFont="1" applyFill="1" applyBorder="1"/>
    <xf numFmtId="170" fontId="10"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0" fillId="0" borderId="5" xfId="1" applyNumberFormat="1" applyFont="1" applyBorder="1" applyAlignment="1">
      <alignment horizontal="right" vertical="top"/>
    </xf>
    <xf numFmtId="170" fontId="10" fillId="0" borderId="5" xfId="1" applyNumberFormat="1" applyFont="1" applyBorder="1" applyAlignment="1">
      <alignment vertical="top"/>
    </xf>
    <xf numFmtId="170" fontId="10"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5" fillId="0" borderId="5" xfId="1" quotePrefix="1" applyNumberFormat="1" applyFont="1" applyBorder="1" applyAlignment="1"/>
    <xf numFmtId="168" fontId="5" fillId="0" borderId="18" xfId="1" quotePrefix="1" applyNumberFormat="1" applyFont="1" applyBorder="1" applyAlignment="1"/>
    <xf numFmtId="168" fontId="5" fillId="0" borderId="1" xfId="1" applyNumberFormat="1" applyFont="1" applyBorder="1"/>
    <xf numFmtId="168" fontId="5" fillId="0" borderId="5" xfId="1" applyNumberFormat="1" applyFont="1" applyBorder="1"/>
    <xf numFmtId="168" fontId="5" fillId="0" borderId="18" xfId="1" applyNumberFormat="1" applyFont="1" applyBorder="1"/>
    <xf numFmtId="168" fontId="18" fillId="0" borderId="5" xfId="1" applyNumberFormat="1" applyFont="1" applyBorder="1"/>
    <xf numFmtId="168" fontId="18" fillId="0" borderId="18" xfId="1" applyNumberFormat="1" applyFont="1" applyBorder="1"/>
    <xf numFmtId="168" fontId="18" fillId="0" borderId="1" xfId="1" applyNumberFormat="1" applyFont="1" applyBorder="1"/>
    <xf numFmtId="168" fontId="5" fillId="0" borderId="5" xfId="0" applyNumberFormat="1" applyFont="1" applyBorder="1"/>
    <xf numFmtId="168" fontId="5" fillId="0" borderId="18" xfId="0" applyNumberFormat="1" applyFont="1" applyBorder="1"/>
    <xf numFmtId="168" fontId="5" fillId="0" borderId="1" xfId="0" applyNumberFormat="1" applyFont="1" applyBorder="1"/>
    <xf numFmtId="168" fontId="18" fillId="4" borderId="5" xfId="1" applyNumberFormat="1" applyFont="1" applyFill="1" applyBorder="1"/>
    <xf numFmtId="168" fontId="18" fillId="4" borderId="18" xfId="1" applyNumberFormat="1" applyFont="1" applyFill="1" applyBorder="1"/>
    <xf numFmtId="171" fontId="6" fillId="6" borderId="5" xfId="2" applyNumberFormat="1" applyFont="1" applyFill="1" applyBorder="1"/>
    <xf numFmtId="171" fontId="6" fillId="6" borderId="18" xfId="2" applyNumberFormat="1" applyFont="1" applyFill="1" applyBorder="1"/>
    <xf numFmtId="171" fontId="6" fillId="6" borderId="1" xfId="2" applyNumberFormat="1" applyFont="1" applyFill="1" applyBorder="1"/>
    <xf numFmtId="171" fontId="5" fillId="0" borderId="5" xfId="0" applyNumberFormat="1" applyFont="1" applyBorder="1"/>
    <xf numFmtId="171" fontId="5" fillId="0" borderId="18" xfId="0" applyNumberFormat="1" applyFont="1" applyBorder="1"/>
    <xf numFmtId="171" fontId="5" fillId="0" borderId="1" xfId="0" applyNumberFormat="1" applyFont="1" applyBorder="1"/>
    <xf numFmtId="171" fontId="6" fillId="5" borderId="10" xfId="0" applyNumberFormat="1" applyFont="1" applyFill="1" applyBorder="1" applyAlignment="1">
      <alignment vertical="center"/>
    </xf>
    <xf numFmtId="171" fontId="6" fillId="5" borderId="15" xfId="0" applyNumberFormat="1" applyFont="1" applyFill="1" applyBorder="1" applyAlignment="1">
      <alignment vertical="center"/>
    </xf>
    <xf numFmtId="171" fontId="6" fillId="5" borderId="12" xfId="2" applyNumberFormat="1" applyFont="1" applyFill="1" applyBorder="1" applyAlignment="1">
      <alignment vertical="center"/>
    </xf>
    <xf numFmtId="171" fontId="6" fillId="5" borderId="5" xfId="2" applyNumberFormat="1" applyFont="1" applyFill="1" applyBorder="1"/>
    <xf numFmtId="171" fontId="6" fillId="5" borderId="18" xfId="2" applyNumberFormat="1" applyFont="1" applyFill="1" applyBorder="1"/>
    <xf numFmtId="171" fontId="6" fillId="5" borderId="1" xfId="2" applyNumberFormat="1" applyFont="1" applyFill="1" applyBorder="1"/>
    <xf numFmtId="168" fontId="10"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18" fillId="0" borderId="5" xfId="1" quotePrefix="1" applyNumberFormat="1" applyFont="1" applyBorder="1" applyAlignment="1"/>
    <xf numFmtId="168" fontId="18" fillId="0" borderId="18" xfId="1" quotePrefix="1" applyNumberFormat="1" applyFont="1" applyBorder="1" applyAlignment="1"/>
    <xf numFmtId="0" fontId="6" fillId="0" borderId="7" xfId="0" applyFont="1" applyBorder="1" applyAlignment="1">
      <alignment horizontal="right" vertical="center"/>
    </xf>
    <xf numFmtId="0" fontId="6" fillId="0" borderId="9" xfId="0" applyFont="1" applyBorder="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horizontal="right" vertical="center"/>
    </xf>
    <xf numFmtId="0" fontId="14" fillId="0" borderId="0" xfId="0" applyFont="1" applyAlignment="1">
      <alignment horizontal="center"/>
    </xf>
    <xf numFmtId="0" fontId="15" fillId="0" borderId="0" xfId="0" applyFont="1" applyAlignment="1">
      <alignment horizontal="center"/>
    </xf>
    <xf numFmtId="17" fontId="8" fillId="0" borderId="0" xfId="0" applyNumberFormat="1" applyFont="1" applyAlignment="1">
      <alignment horizontal="center"/>
    </xf>
    <xf numFmtId="0" fontId="8" fillId="0" borderId="0" xfId="0" applyFont="1" applyAlignment="1">
      <alignment horizontal="center"/>
    </xf>
    <xf numFmtId="17" fontId="16" fillId="0" borderId="0" xfId="0" applyNumberFormat="1" applyFont="1" applyAlignment="1">
      <alignment horizontal="center"/>
    </xf>
    <xf numFmtId="0" fontId="16" fillId="0" borderId="0" xfId="0" applyFont="1" applyAlignment="1">
      <alignment horizont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11" fillId="0" borderId="0" xfId="0" applyFont="1" applyAlignment="1">
      <alignment horizontal="center"/>
    </xf>
    <xf numFmtId="0" fontId="0" fillId="0" borderId="0" xfId="0" applyAlignment="1">
      <alignment horizont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23" fillId="7" borderId="33" xfId="0" applyFont="1" applyFill="1" applyBorder="1" applyAlignment="1">
      <alignment horizontal="left" vertical="center" wrapText="1"/>
    </xf>
    <xf numFmtId="0" fontId="23" fillId="7" borderId="34" xfId="0" applyFont="1" applyFill="1" applyBorder="1" applyAlignment="1">
      <alignment horizontal="left" vertical="center" wrapText="1"/>
    </xf>
    <xf numFmtId="166" fontId="23" fillId="7" borderId="25" xfId="0" applyNumberFormat="1" applyFont="1" applyFill="1" applyBorder="1" applyAlignment="1">
      <alignment horizontal="center" vertical="center" wrapText="1"/>
    </xf>
    <xf numFmtId="166" fontId="23" fillId="7" borderId="26" xfId="0" applyNumberFormat="1" applyFont="1" applyFill="1" applyBorder="1" applyAlignment="1">
      <alignment horizontal="center" vertical="center" wrapText="1"/>
    </xf>
    <xf numFmtId="166" fontId="23" fillId="7" borderId="14" xfId="0" applyNumberFormat="1" applyFont="1" applyFill="1" applyBorder="1" applyAlignment="1">
      <alignment horizontal="center" vertical="center" wrapText="1"/>
    </xf>
    <xf numFmtId="166" fontId="23" fillId="7" borderId="4" xfId="0" applyNumberFormat="1" applyFont="1" applyFill="1" applyBorder="1" applyAlignment="1">
      <alignment horizontal="center" vertical="center" wrapText="1"/>
    </xf>
    <xf numFmtId="0" fontId="23" fillId="7" borderId="25"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7" fillId="7" borderId="20" xfId="0" applyFont="1" applyFill="1" applyBorder="1" applyAlignment="1">
      <alignment horizontal="center" vertical="center"/>
    </xf>
    <xf numFmtId="0" fontId="7" fillId="7" borderId="21" xfId="0" applyFont="1" applyFill="1" applyBorder="1" applyAlignment="1">
      <alignment horizontal="center" vertical="center"/>
    </xf>
    <xf numFmtId="0" fontId="23" fillId="7" borderId="23" xfId="0" applyFont="1" applyFill="1" applyBorder="1" applyAlignment="1">
      <alignment horizontal="left" vertical="center" wrapText="1"/>
    </xf>
    <xf numFmtId="0" fontId="23" fillId="7" borderId="24" xfId="0" applyFont="1" applyFill="1" applyBorder="1" applyAlignment="1">
      <alignment horizontal="left" vertical="center" wrapText="1"/>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170" fontId="0" fillId="0" borderId="2" xfId="0" applyNumberFormat="1" applyBorder="1" applyAlignment="1">
      <alignment horizontal="center"/>
    </xf>
    <xf numFmtId="17" fontId="8" fillId="0" borderId="0" xfId="0" applyNumberFormat="1" applyFont="1" applyBorder="1" applyAlignment="1">
      <alignment horizontal="center"/>
    </xf>
    <xf numFmtId="170" fontId="23" fillId="7" borderId="25" xfId="0" applyNumberFormat="1" applyFont="1" applyFill="1" applyBorder="1" applyAlignment="1">
      <alignment horizontal="center" vertical="center" wrapText="1"/>
    </xf>
    <xf numFmtId="170" fontId="23" fillId="7" borderId="26" xfId="0" applyNumberFormat="1" applyFont="1" applyFill="1" applyBorder="1" applyAlignment="1">
      <alignment horizontal="center" vertical="center" wrapText="1"/>
    </xf>
    <xf numFmtId="170" fontId="23" fillId="7" borderId="14" xfId="0" applyNumberFormat="1" applyFont="1" applyFill="1" applyBorder="1" applyAlignment="1">
      <alignment horizontal="center" vertical="center" wrapText="1"/>
    </xf>
    <xf numFmtId="170" fontId="23" fillId="7" borderId="4" xfId="0"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96">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0</xdr:row>
          <xdr:rowOff>133350</xdr:rowOff>
        </xdr:from>
        <xdr:to>
          <xdr:col>8</xdr:col>
          <xdr:colOff>962025</xdr:colOff>
          <xdr:row>2</xdr:row>
          <xdr:rowOff>9525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190500</xdr:rowOff>
        </xdr:from>
        <xdr:to>
          <xdr:col>8</xdr:col>
          <xdr:colOff>942975</xdr:colOff>
          <xdr:row>4</xdr:row>
          <xdr:rowOff>171450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xdr:colOff>
          <xdr:row>0</xdr:row>
          <xdr:rowOff>295275</xdr:rowOff>
        </xdr:from>
        <xdr:to>
          <xdr:col>27</xdr:col>
          <xdr:colOff>0</xdr:colOff>
          <xdr:row>3</xdr:row>
          <xdr:rowOff>9525</xdr:rowOff>
        </xdr:to>
        <xdr:sp macro="" textlink="">
          <xdr:nvSpPr>
            <xdr:cNvPr id="17413" name="Button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xdr:row>
          <xdr:rowOff>38100</xdr:rowOff>
        </xdr:from>
        <xdr:to>
          <xdr:col>26</xdr:col>
          <xdr:colOff>600075</xdr:colOff>
          <xdr:row>7</xdr:row>
          <xdr:rowOff>9525</xdr:rowOff>
        </xdr:to>
        <xdr:sp macro="" textlink="">
          <xdr:nvSpPr>
            <xdr:cNvPr id="17414" name="Button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257175</xdr:rowOff>
        </xdr:from>
        <xdr:to>
          <xdr:col>8</xdr:col>
          <xdr:colOff>942975</xdr:colOff>
          <xdr:row>4</xdr:row>
          <xdr:rowOff>219075</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123825</xdr:rowOff>
        </xdr:from>
        <xdr:to>
          <xdr:col>8</xdr:col>
          <xdr:colOff>933450</xdr:colOff>
          <xdr:row>7</xdr:row>
          <xdr:rowOff>95250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962025</xdr:colOff>
          <xdr:row>2</xdr:row>
          <xdr:rowOff>95250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tint="-0.249977111117893"/>
  </sheetPr>
  <dimension ref="A1:L79"/>
  <sheetViews>
    <sheetView tabSelected="1" zoomScale="80" zoomScaleNormal="80" workbookViewId="0">
      <selection sqref="A1:K1"/>
    </sheetView>
  </sheetViews>
  <sheetFormatPr defaultRowHeight="15" x14ac:dyDescent="0.25"/>
  <cols>
    <col min="1" max="1" width="0.85546875" customWidth="1"/>
    <col min="2" max="2" width="72.5703125" customWidth="1"/>
    <col min="3" max="3" width="0.85546875" customWidth="1"/>
    <col min="4" max="5" width="14.7109375" customWidth="1"/>
    <col min="6" max="6" width="15" customWidth="1"/>
    <col min="7" max="7" width="5.140625" customWidth="1"/>
    <col min="8" max="9" width="16.85546875" customWidth="1"/>
    <col min="10" max="10" width="16" customWidth="1"/>
    <col min="11" max="11" width="0.85546875" customWidth="1"/>
    <col min="12" max="13" width="13.140625" customWidth="1"/>
  </cols>
  <sheetData>
    <row r="1" spans="1:11" ht="25.5" customHeight="1" x14ac:dyDescent="0.45">
      <c r="A1" s="155" t="s">
        <v>0</v>
      </c>
      <c r="B1" s="155"/>
      <c r="C1" s="155"/>
      <c r="D1" s="155"/>
      <c r="E1" s="155"/>
      <c r="F1" s="155"/>
      <c r="G1" s="155"/>
      <c r="H1" s="155"/>
      <c r="I1" s="155"/>
      <c r="J1" s="155"/>
      <c r="K1" s="155"/>
    </row>
    <row r="2" spans="1:11" ht="22.5" customHeight="1" x14ac:dyDescent="0.4">
      <c r="A2" s="164" t="s">
        <v>101</v>
      </c>
      <c r="B2" s="164"/>
      <c r="C2" s="164"/>
      <c r="D2" s="164"/>
      <c r="E2" s="164"/>
      <c r="F2" s="164"/>
      <c r="G2" s="164"/>
      <c r="H2" s="164"/>
      <c r="I2" s="164"/>
      <c r="J2" s="164"/>
      <c r="K2" s="75"/>
    </row>
    <row r="3" spans="1:11" ht="22.5" customHeight="1" x14ac:dyDescent="0.4">
      <c r="A3" s="156" t="s">
        <v>56</v>
      </c>
      <c r="B3" s="156"/>
      <c r="C3" s="156"/>
      <c r="D3" s="156"/>
      <c r="E3" s="156"/>
      <c r="F3" s="156"/>
      <c r="G3" s="156"/>
      <c r="H3" s="156"/>
      <c r="I3" s="156"/>
      <c r="J3" s="156"/>
      <c r="K3" s="156"/>
    </row>
    <row r="4" spans="1:11" ht="21" customHeight="1" x14ac:dyDescent="0.35">
      <c r="A4" s="157" t="s">
        <v>102</v>
      </c>
      <c r="B4" s="158"/>
      <c r="C4" s="158"/>
      <c r="D4" s="158"/>
      <c r="E4" s="158"/>
      <c r="F4" s="158"/>
      <c r="G4" s="158"/>
      <c r="H4" s="158"/>
      <c r="I4" s="158"/>
      <c r="J4" s="158"/>
      <c r="K4" s="158"/>
    </row>
    <row r="5" spans="1:11" ht="21" x14ac:dyDescent="0.35">
      <c r="A5" s="159" t="s">
        <v>5</v>
      </c>
      <c r="B5" s="160"/>
      <c r="C5" s="160"/>
      <c r="D5" s="160"/>
      <c r="E5" s="160"/>
      <c r="F5" s="160"/>
      <c r="G5" s="160"/>
      <c r="H5" s="160"/>
      <c r="I5" s="160"/>
      <c r="J5" s="160"/>
      <c r="K5" s="160"/>
    </row>
    <row r="6" spans="1:11" ht="17.25" customHeight="1" x14ac:dyDescent="0.25"/>
    <row r="7" spans="1:11" ht="17.25" customHeight="1" x14ac:dyDescent="0.25"/>
    <row r="8" spans="1:11" s="7" customFormat="1" ht="20.25" customHeight="1" x14ac:dyDescent="0.3">
      <c r="A8" s="11"/>
      <c r="B8" s="12"/>
      <c r="C8" s="13"/>
      <c r="D8" s="161" t="s">
        <v>9</v>
      </c>
      <c r="E8" s="162"/>
      <c r="F8" s="162"/>
      <c r="G8" s="14"/>
      <c r="H8" s="161" t="s">
        <v>10</v>
      </c>
      <c r="I8" s="162"/>
      <c r="J8" s="163"/>
    </row>
    <row r="9" spans="1:11" s="7" customFormat="1" ht="17.25" customHeight="1" x14ac:dyDescent="0.3">
      <c r="A9" s="15"/>
      <c r="B9" s="16"/>
      <c r="C9" s="16"/>
      <c r="D9" s="17" t="s">
        <v>104</v>
      </c>
      <c r="E9" s="151" t="s">
        <v>69</v>
      </c>
      <c r="F9" s="153" t="s">
        <v>4</v>
      </c>
      <c r="G9" s="18"/>
      <c r="H9" s="19" t="s">
        <v>104</v>
      </c>
      <c r="I9" s="151" t="s">
        <v>69</v>
      </c>
      <c r="J9" s="151" t="s">
        <v>4</v>
      </c>
    </row>
    <row r="10" spans="1:11" s="7" customFormat="1" ht="14.25" customHeight="1" x14ac:dyDescent="0.3">
      <c r="A10" s="15"/>
      <c r="B10" s="16"/>
      <c r="C10" s="16"/>
      <c r="D10" s="20" t="s">
        <v>105</v>
      </c>
      <c r="E10" s="152"/>
      <c r="F10" s="154"/>
      <c r="G10" s="18"/>
      <c r="H10" s="20" t="s">
        <v>105</v>
      </c>
      <c r="I10" s="152"/>
      <c r="J10" s="152"/>
    </row>
    <row r="11" spans="1:11" s="7" customFormat="1" ht="17.25" customHeight="1" x14ac:dyDescent="0.3">
      <c r="A11" s="15"/>
      <c r="B11" s="16"/>
      <c r="C11" s="16"/>
      <c r="D11" s="21"/>
      <c r="E11" s="21"/>
      <c r="F11" s="21"/>
      <c r="G11" s="22"/>
      <c r="H11" s="21"/>
      <c r="I11" s="21"/>
      <c r="J11" s="21"/>
    </row>
    <row r="12" spans="1:11" s="7" customFormat="1" ht="17.25" customHeight="1" x14ac:dyDescent="0.3">
      <c r="A12" s="15"/>
      <c r="B12" s="23" t="s">
        <v>1</v>
      </c>
      <c r="C12" s="16"/>
      <c r="D12" s="24"/>
      <c r="E12" s="24"/>
      <c r="F12" s="24"/>
      <c r="G12" s="22"/>
      <c r="H12" s="24"/>
      <c r="I12" s="24"/>
      <c r="J12" s="24"/>
    </row>
    <row r="13" spans="1:11" s="7" customFormat="1" ht="17.25" customHeight="1" x14ac:dyDescent="0.3">
      <c r="A13" s="15"/>
      <c r="B13" s="35" t="s">
        <v>2</v>
      </c>
      <c r="C13" s="16"/>
      <c r="D13" s="99">
        <v>0</v>
      </c>
      <c r="E13" s="99">
        <v>0</v>
      </c>
      <c r="F13" s="99">
        <f>E13-D13</f>
        <v>0</v>
      </c>
      <c r="G13" s="100"/>
      <c r="H13" s="99">
        <v>2143.4992000000002</v>
      </c>
      <c r="I13" s="99">
        <v>2143.4992000000002</v>
      </c>
      <c r="J13" s="99">
        <f t="shared" ref="J13" si="0">I13-H13</f>
        <v>0</v>
      </c>
    </row>
    <row r="14" spans="1:11" s="7" customFormat="1" ht="17.25" customHeight="1" x14ac:dyDescent="0.3">
      <c r="A14" s="15"/>
      <c r="B14" s="35" t="s">
        <v>3</v>
      </c>
      <c r="C14" s="16"/>
      <c r="D14" s="99">
        <v>75.965392413904183</v>
      </c>
      <c r="E14" s="99">
        <v>32.200000000000003</v>
      </c>
      <c r="F14" s="99">
        <f>E14-D14</f>
        <v>-43.765392413904181</v>
      </c>
      <c r="G14" s="100"/>
      <c r="H14" s="99">
        <v>373.37224751447741</v>
      </c>
      <c r="I14" s="99">
        <v>348.51069999999999</v>
      </c>
      <c r="J14" s="99">
        <f>I14-H14</f>
        <v>-24.861547514477422</v>
      </c>
    </row>
    <row r="15" spans="1:11" s="7" customFormat="1" ht="17.25" customHeight="1" x14ac:dyDescent="0.3">
      <c r="A15" s="15"/>
      <c r="B15" s="35" t="s">
        <v>62</v>
      </c>
      <c r="C15" s="16"/>
      <c r="D15" s="99">
        <v>15.152548427987954</v>
      </c>
      <c r="E15" s="99">
        <v>22.393241060000001</v>
      </c>
      <c r="F15" s="99">
        <f t="shared" ref="F15:F20" si="1">E15-D15</f>
        <v>7.2406926320120473</v>
      </c>
      <c r="G15" s="100"/>
      <c r="H15" s="99">
        <v>180.21205312195181</v>
      </c>
      <c r="I15" s="99">
        <v>214.29704223999997</v>
      </c>
      <c r="J15" s="99">
        <f t="shared" ref="J15:J19" si="2">I15-H15</f>
        <v>34.084989118048156</v>
      </c>
    </row>
    <row r="16" spans="1:11" s="7" customFormat="1" ht="17.25" customHeight="1" x14ac:dyDescent="0.3">
      <c r="A16" s="15"/>
      <c r="B16" s="35" t="s">
        <v>63</v>
      </c>
      <c r="C16" s="16"/>
      <c r="D16" s="99">
        <v>6.3776374316316007</v>
      </c>
      <c r="E16" s="99">
        <v>13.04895365</v>
      </c>
      <c r="F16" s="99">
        <f t="shared" si="1"/>
        <v>6.6713162183683989</v>
      </c>
      <c r="G16" s="100"/>
      <c r="H16" s="99">
        <v>82.367279436526388</v>
      </c>
      <c r="I16" s="99">
        <v>108.94277462000001</v>
      </c>
      <c r="J16" s="99">
        <f t="shared" si="2"/>
        <v>26.57549518347362</v>
      </c>
    </row>
    <row r="17" spans="1:11" s="7" customFormat="1" ht="17.25" customHeight="1" x14ac:dyDescent="0.3">
      <c r="A17" s="15"/>
      <c r="B17" s="35" t="s">
        <v>6</v>
      </c>
      <c r="C17" s="16"/>
      <c r="D17" s="99">
        <v>0</v>
      </c>
      <c r="E17" s="99">
        <v>0</v>
      </c>
      <c r="F17" s="99">
        <f t="shared" si="1"/>
        <v>0</v>
      </c>
      <c r="G17" s="100"/>
      <c r="H17" s="99">
        <v>0</v>
      </c>
      <c r="I17" s="99">
        <v>0</v>
      </c>
      <c r="J17" s="99">
        <f t="shared" si="2"/>
        <v>0</v>
      </c>
    </row>
    <row r="18" spans="1:11" s="7" customFormat="1" ht="17.25" customHeight="1" x14ac:dyDescent="0.3">
      <c r="A18" s="15"/>
      <c r="B18" s="35" t="s">
        <v>7</v>
      </c>
      <c r="C18" s="16"/>
      <c r="D18" s="99">
        <v>21.482792377500001</v>
      </c>
      <c r="E18" s="99">
        <v>21.972317399999998</v>
      </c>
      <c r="F18" s="99">
        <f t="shared" si="1"/>
        <v>0.48952502249999696</v>
      </c>
      <c r="G18" s="100"/>
      <c r="H18" s="99">
        <v>257.00481561000004</v>
      </c>
      <c r="I18" s="99">
        <v>258.0229008</v>
      </c>
      <c r="J18" s="99">
        <f t="shared" si="2"/>
        <v>1.0180851899999652</v>
      </c>
    </row>
    <row r="19" spans="1:11" s="7" customFormat="1" ht="17.25" customHeight="1" x14ac:dyDescent="0.3">
      <c r="A19" s="15"/>
      <c r="B19" s="35" t="s">
        <v>8</v>
      </c>
      <c r="C19" s="16"/>
      <c r="D19" s="99">
        <v>0.33658250000000001</v>
      </c>
      <c r="E19" s="99">
        <v>-8.5999999999999993E-2</v>
      </c>
      <c r="F19" s="99">
        <f t="shared" si="1"/>
        <v>-0.42258249999999997</v>
      </c>
      <c r="G19" s="100"/>
      <c r="H19" s="99">
        <v>0.86816499999999996</v>
      </c>
      <c r="I19" s="99">
        <v>1.3149999999999999</v>
      </c>
      <c r="J19" s="99">
        <f t="shared" si="2"/>
        <v>0.44683499999999998</v>
      </c>
    </row>
    <row r="20" spans="1:11" s="7" customFormat="1" ht="17.25" customHeight="1" x14ac:dyDescent="0.3">
      <c r="A20" s="15"/>
      <c r="B20" s="16"/>
      <c r="C20" s="16"/>
      <c r="D20" s="103">
        <f>SUM(D13:D19)</f>
        <v>119.31495315102374</v>
      </c>
      <c r="E20" s="103">
        <f>SUM(E13:E19)</f>
        <v>89.528512109999994</v>
      </c>
      <c r="F20" s="103">
        <f t="shared" si="1"/>
        <v>-29.78644104102375</v>
      </c>
      <c r="G20" s="104"/>
      <c r="H20" s="103">
        <f>SUM(H13:H19)</f>
        <v>3037.3237606829557</v>
      </c>
      <c r="I20" s="103">
        <f>SUM(I13:I19)</f>
        <v>3074.58761766</v>
      </c>
      <c r="J20" s="103">
        <f t="shared" ref="J20:J26" si="3">I20-H20</f>
        <v>37.26385697704427</v>
      </c>
      <c r="K20" s="8">
        <f>SUM(D20:J20)</f>
        <v>6328.2322595400001</v>
      </c>
    </row>
    <row r="21" spans="1:11" s="7" customFormat="1" ht="17.25" customHeight="1" x14ac:dyDescent="0.3">
      <c r="A21" s="15"/>
      <c r="B21" s="16"/>
      <c r="C21" s="16"/>
      <c r="D21" s="24"/>
      <c r="E21" s="24"/>
      <c r="F21" s="26"/>
      <c r="G21" s="22"/>
      <c r="H21" s="24"/>
      <c r="I21" s="24"/>
      <c r="J21" s="26"/>
    </row>
    <row r="22" spans="1:11" s="7" customFormat="1" ht="17.25" customHeight="1" x14ac:dyDescent="0.3">
      <c r="A22" s="15"/>
      <c r="B22" s="23" t="s">
        <v>11</v>
      </c>
      <c r="C22" s="16"/>
      <c r="D22" s="24"/>
      <c r="E22" s="24"/>
      <c r="F22" s="26"/>
      <c r="G22" s="22"/>
      <c r="H22" s="24"/>
      <c r="I22" s="24"/>
      <c r="J22" s="26"/>
    </row>
    <row r="23" spans="1:11" s="7" customFormat="1" ht="17.25" customHeight="1" x14ac:dyDescent="0.3">
      <c r="A23" s="15"/>
      <c r="B23" s="35" t="s">
        <v>12</v>
      </c>
      <c r="C23" s="16"/>
      <c r="D23" s="99">
        <v>117.28638780278631</v>
      </c>
      <c r="E23" s="99">
        <v>95.802664460000003</v>
      </c>
      <c r="F23" s="99">
        <f t="shared" ref="F23" si="4">E23-D23</f>
        <v>-21.483723342786305</v>
      </c>
      <c r="G23" s="100"/>
      <c r="H23" s="99">
        <v>918.35828839497515</v>
      </c>
      <c r="I23" s="99">
        <v>1085.4316266200001</v>
      </c>
      <c r="J23" s="99">
        <f t="shared" ref="J23" si="5">I23-H23</f>
        <v>167.07333822502494</v>
      </c>
    </row>
    <row r="24" spans="1:11" s="7" customFormat="1" ht="17.25" customHeight="1" x14ac:dyDescent="0.3">
      <c r="A24" s="15"/>
      <c r="B24" s="35" t="s">
        <v>13</v>
      </c>
      <c r="C24" s="16"/>
      <c r="D24" s="99">
        <v>39.08</v>
      </c>
      <c r="E24" s="99">
        <v>39.08</v>
      </c>
      <c r="F24" s="99">
        <f>E24-D24</f>
        <v>0</v>
      </c>
      <c r="G24" s="100"/>
      <c r="H24" s="99">
        <v>78.16</v>
      </c>
      <c r="I24" s="99">
        <v>39.08</v>
      </c>
      <c r="J24" s="99">
        <f>I24-H24</f>
        <v>-39.08</v>
      </c>
    </row>
    <row r="25" spans="1:11" s="7" customFormat="1" ht="17.25" customHeight="1" x14ac:dyDescent="0.3">
      <c r="A25" s="15"/>
      <c r="B25" s="35" t="s">
        <v>14</v>
      </c>
      <c r="C25" s="16"/>
      <c r="D25" s="99">
        <v>71.837633753288046</v>
      </c>
      <c r="E25" s="99">
        <v>59.91600321</v>
      </c>
      <c r="F25" s="99">
        <f t="shared" ref="F25" si="6">E25-D25</f>
        <v>-11.921630543288046</v>
      </c>
      <c r="G25" s="100"/>
      <c r="H25" s="99">
        <v>220.96547746518738</v>
      </c>
      <c r="I25" s="99">
        <v>155.15017417999999</v>
      </c>
      <c r="J25" s="99">
        <f t="shared" ref="J25" si="7">I25-H25</f>
        <v>-65.815303285187383</v>
      </c>
    </row>
    <row r="26" spans="1:11" s="7" customFormat="1" ht="17.25" customHeight="1" x14ac:dyDescent="0.3">
      <c r="A26" s="15"/>
      <c r="B26" s="16"/>
      <c r="C26" s="16"/>
      <c r="D26" s="103">
        <f>SUM(D23:D25)</f>
        <v>228.20402155607434</v>
      </c>
      <c r="E26" s="103">
        <f>SUM(E23:E25)</f>
        <v>194.79866766999999</v>
      </c>
      <c r="F26" s="103">
        <f t="shared" ref="F26" si="8">E26-D26</f>
        <v>-33.405353886074352</v>
      </c>
      <c r="G26" s="104"/>
      <c r="H26" s="103">
        <f>SUM(H23:H25)</f>
        <v>1217.4837658601625</v>
      </c>
      <c r="I26" s="103">
        <f>SUM(I23:I25)</f>
        <v>1279.6618008</v>
      </c>
      <c r="J26" s="103">
        <f t="shared" si="3"/>
        <v>62.178034939837517</v>
      </c>
      <c r="K26" s="8">
        <f>SUM(D26:J26)</f>
        <v>2948.9209369400005</v>
      </c>
    </row>
    <row r="27" spans="1:11" s="7" customFormat="1" ht="17.25" customHeight="1" x14ac:dyDescent="0.3">
      <c r="A27" s="15"/>
      <c r="B27" s="16"/>
      <c r="C27" s="16"/>
      <c r="D27" s="24"/>
      <c r="E27" s="24"/>
      <c r="F27" s="26"/>
      <c r="G27" s="22"/>
      <c r="H27" s="24"/>
      <c r="I27" s="24"/>
      <c r="J27" s="26"/>
    </row>
    <row r="28" spans="1:11" s="7" customFormat="1" ht="17.25" customHeight="1" x14ac:dyDescent="0.3">
      <c r="A28" s="15"/>
      <c r="B28" s="23" t="s">
        <v>15</v>
      </c>
      <c r="C28" s="16"/>
      <c r="D28" s="24"/>
      <c r="E28" s="24"/>
      <c r="F28" s="26"/>
      <c r="G28" s="22"/>
      <c r="H28" s="24"/>
      <c r="I28" s="24"/>
      <c r="J28" s="26"/>
    </row>
    <row r="29" spans="1:11" s="7" customFormat="1" ht="17.25" customHeight="1" x14ac:dyDescent="0.3">
      <c r="A29" s="15"/>
      <c r="B29" s="36" t="s">
        <v>18</v>
      </c>
      <c r="C29" s="16"/>
      <c r="D29" s="24"/>
      <c r="E29" s="24"/>
      <c r="F29" s="26"/>
      <c r="G29" s="22"/>
      <c r="H29" s="24"/>
      <c r="I29" s="24"/>
      <c r="J29" s="26"/>
    </row>
    <row r="30" spans="1:11" s="7" customFormat="1" ht="17.25" customHeight="1" x14ac:dyDescent="0.3">
      <c r="A30" s="15"/>
      <c r="B30" s="25" t="s">
        <v>16</v>
      </c>
      <c r="C30" s="16"/>
      <c r="D30" s="99">
        <f>SUM(D31:D35)</f>
        <v>24.40732921875</v>
      </c>
      <c r="E30" s="99">
        <f>SUM(E31:E35)</f>
        <v>9.7852195500000008</v>
      </c>
      <c r="F30" s="99">
        <f t="shared" ref="F30:F44" si="9">E30-D30</f>
        <v>-14.622109668749999</v>
      </c>
      <c r="G30" s="100"/>
      <c r="H30" s="99">
        <f>SUM(H31:H35)</f>
        <v>207.86981210625001</v>
      </c>
      <c r="I30" s="99">
        <f>SUM(I31:I35)</f>
        <v>181.86421023000005</v>
      </c>
      <c r="J30" s="99">
        <f t="shared" ref="J30:J44" si="10">I30-H30</f>
        <v>-26.005601876249955</v>
      </c>
    </row>
    <row r="31" spans="1:11" s="9" customFormat="1" ht="17.25" customHeight="1" x14ac:dyDescent="0.3">
      <c r="A31" s="28"/>
      <c r="B31" s="37" t="s">
        <v>19</v>
      </c>
      <c r="C31" s="29"/>
      <c r="D31" s="101">
        <v>24.40732921875</v>
      </c>
      <c r="E31" s="101">
        <v>9.7852195500000008</v>
      </c>
      <c r="F31" s="101">
        <v>-14.622109668749999</v>
      </c>
      <c r="G31" s="102"/>
      <c r="H31" s="101">
        <v>207.86981210625001</v>
      </c>
      <c r="I31" s="101">
        <v>181.86421023000005</v>
      </c>
      <c r="J31" s="101">
        <v>-26.005601876249955</v>
      </c>
    </row>
    <row r="32" spans="1:11" s="9" customFormat="1" ht="17.25" customHeight="1" x14ac:dyDescent="0.3">
      <c r="A32" s="28"/>
      <c r="B32" s="37" t="s">
        <v>20</v>
      </c>
      <c r="C32" s="29"/>
      <c r="D32" s="101">
        <v>0</v>
      </c>
      <c r="E32" s="101">
        <v>0</v>
      </c>
      <c r="F32" s="101">
        <v>0</v>
      </c>
      <c r="G32" s="102"/>
      <c r="H32" s="101">
        <v>0</v>
      </c>
      <c r="I32" s="101">
        <v>0</v>
      </c>
      <c r="J32" s="101">
        <v>0</v>
      </c>
    </row>
    <row r="33" spans="1:10" s="9" customFormat="1" ht="17.25" customHeight="1" x14ac:dyDescent="0.3">
      <c r="A33" s="28"/>
      <c r="B33" s="37" t="s">
        <v>21</v>
      </c>
      <c r="C33" s="29"/>
      <c r="D33" s="101">
        <v>0</v>
      </c>
      <c r="E33" s="101">
        <v>0</v>
      </c>
      <c r="F33" s="101">
        <v>0</v>
      </c>
      <c r="G33" s="102"/>
      <c r="H33" s="101">
        <v>0</v>
      </c>
      <c r="I33" s="101">
        <v>0</v>
      </c>
      <c r="J33" s="101">
        <v>0</v>
      </c>
    </row>
    <row r="34" spans="1:10" s="9" customFormat="1" ht="17.25" customHeight="1" x14ac:dyDescent="0.3">
      <c r="A34" s="28"/>
      <c r="B34" s="37" t="s">
        <v>22</v>
      </c>
      <c r="C34" s="29"/>
      <c r="D34" s="101">
        <v>0</v>
      </c>
      <c r="E34" s="101">
        <v>0</v>
      </c>
      <c r="F34" s="101">
        <v>0</v>
      </c>
      <c r="G34" s="102"/>
      <c r="H34" s="101">
        <v>0</v>
      </c>
      <c r="I34" s="101">
        <v>0</v>
      </c>
      <c r="J34" s="101">
        <v>0</v>
      </c>
    </row>
    <row r="35" spans="1:10" s="9" customFormat="1" ht="17.25" customHeight="1" x14ac:dyDescent="0.3">
      <c r="A35" s="28"/>
      <c r="B35" s="37" t="s">
        <v>23</v>
      </c>
      <c r="C35" s="29"/>
      <c r="D35" s="101">
        <v>0</v>
      </c>
      <c r="E35" s="101">
        <v>0</v>
      </c>
      <c r="F35" s="101">
        <v>0</v>
      </c>
      <c r="G35" s="102"/>
      <c r="H35" s="101">
        <v>0</v>
      </c>
      <c r="I35" s="101">
        <v>0</v>
      </c>
      <c r="J35" s="101">
        <v>0</v>
      </c>
    </row>
    <row r="36" spans="1:10" s="7" customFormat="1" ht="17.25" customHeight="1" x14ac:dyDescent="0.3">
      <c r="A36" s="15"/>
      <c r="B36" s="36" t="s">
        <v>24</v>
      </c>
      <c r="C36" s="16"/>
      <c r="D36" s="99">
        <f>SUM(D37:D40)</f>
        <v>-1.4285745919551118E-9</v>
      </c>
      <c r="E36" s="99">
        <f t="shared" ref="E36:F36" si="11">SUM(E37:E40)</f>
        <v>0</v>
      </c>
      <c r="F36" s="99">
        <f t="shared" si="11"/>
        <v>1.4285816973824694E-9</v>
      </c>
      <c r="G36" s="100"/>
      <c r="H36" s="99">
        <f>SUM(H37:H40)</f>
        <v>4.2857095650106203E-9</v>
      </c>
      <c r="I36" s="99">
        <f t="shared" ref="I36" si="12">SUM(I37:I40)</f>
        <v>3.0000023798493203E-8</v>
      </c>
      <c r="J36" s="99">
        <f t="shared" ref="J36" si="13">SUM(J37:J40)</f>
        <v>2.5714257390063722E-8</v>
      </c>
    </row>
    <row r="37" spans="1:10" s="7" customFormat="1" ht="17.25" customHeight="1" x14ac:dyDescent="0.3">
      <c r="A37" s="15"/>
      <c r="B37" s="37" t="s">
        <v>17</v>
      </c>
      <c r="C37" s="29"/>
      <c r="D37" s="101">
        <v>0</v>
      </c>
      <c r="E37" s="101">
        <v>0</v>
      </c>
      <c r="F37" s="101">
        <f t="shared" ref="F37:F40" si="14">E37-D37</f>
        <v>0</v>
      </c>
      <c r="G37" s="102"/>
      <c r="H37" s="101">
        <v>0</v>
      </c>
      <c r="I37" s="101">
        <v>0</v>
      </c>
      <c r="J37" s="101">
        <f t="shared" ref="J37:J40" si="15">I37-H37</f>
        <v>0</v>
      </c>
    </row>
    <row r="38" spans="1:10" s="7" customFormat="1" ht="17.25" customHeight="1" x14ac:dyDescent="0.3">
      <c r="A38" s="15"/>
      <c r="B38" s="37" t="s">
        <v>25</v>
      </c>
      <c r="C38" s="29"/>
      <c r="D38" s="101">
        <v>18.928489824285712</v>
      </c>
      <c r="E38" s="101">
        <v>10.91244244</v>
      </c>
      <c r="F38" s="101">
        <f t="shared" si="14"/>
        <v>-8.016047384285713</v>
      </c>
      <c r="G38" s="102"/>
      <c r="H38" s="101">
        <v>158.17662324714286</v>
      </c>
      <c r="I38" s="101">
        <v>125.72514944</v>
      </c>
      <c r="J38" s="101">
        <f t="shared" si="15"/>
        <v>-32.451473807142861</v>
      </c>
    </row>
    <row r="39" spans="1:10" s="7" customFormat="1" ht="17.25" customHeight="1" x14ac:dyDescent="0.3">
      <c r="A39" s="15"/>
      <c r="B39" s="37" t="s">
        <v>26</v>
      </c>
      <c r="C39" s="29"/>
      <c r="D39" s="101">
        <v>22.202460081388914</v>
      </c>
      <c r="E39" s="101">
        <v>34.166666670000005</v>
      </c>
      <c r="F39" s="101">
        <f t="shared" si="14"/>
        <v>11.964206588611091</v>
      </c>
      <c r="G39" s="102"/>
      <c r="H39" s="101">
        <v>159.64317367555569</v>
      </c>
      <c r="I39" s="101">
        <v>157.50000003</v>
      </c>
      <c r="J39" s="101">
        <f t="shared" si="15"/>
        <v>-2.1431736455556916</v>
      </c>
    </row>
    <row r="40" spans="1:10" s="7" customFormat="1" ht="17.25" customHeight="1" x14ac:dyDescent="0.3">
      <c r="A40" s="15"/>
      <c r="B40" s="37" t="s">
        <v>27</v>
      </c>
      <c r="C40" s="29"/>
      <c r="D40" s="101">
        <v>-41.130949907103201</v>
      </c>
      <c r="E40" s="101">
        <v>-45.079109109999997</v>
      </c>
      <c r="F40" s="101">
        <f t="shared" si="14"/>
        <v>-3.9481592028967967</v>
      </c>
      <c r="G40" s="102"/>
      <c r="H40" s="101">
        <v>-317.81979691841281</v>
      </c>
      <c r="I40" s="101">
        <v>-283.22514944</v>
      </c>
      <c r="J40" s="101">
        <f t="shared" si="15"/>
        <v>34.59464747841281</v>
      </c>
    </row>
    <row r="41" spans="1:10" s="7" customFormat="1" ht="17.25" customHeight="1" x14ac:dyDescent="0.3">
      <c r="A41" s="15"/>
      <c r="B41" s="25"/>
      <c r="C41" s="16"/>
      <c r="D41" s="103">
        <f>SUM(D30:D30,D36)</f>
        <v>24.407329217321426</v>
      </c>
      <c r="E41" s="103">
        <f>SUM(E30:E30,E36)</f>
        <v>9.7852195500000008</v>
      </c>
      <c r="F41" s="103">
        <f>SUM(F30:F30,F36)</f>
        <v>-14.622109667321418</v>
      </c>
      <c r="G41" s="104"/>
      <c r="H41" s="103">
        <f>SUM(H30:H30,H36)</f>
        <v>207.86981211053572</v>
      </c>
      <c r="I41" s="103">
        <f>SUM(I30:I30,I36)</f>
        <v>181.86421026000008</v>
      </c>
      <c r="J41" s="103">
        <f>SUM(J30:J30,J36)</f>
        <v>-26.005601850535697</v>
      </c>
    </row>
    <row r="42" spans="1:10" s="7" customFormat="1" ht="17.25" customHeight="1" x14ac:dyDescent="0.3">
      <c r="A42" s="15"/>
      <c r="B42" s="25"/>
      <c r="C42" s="16"/>
      <c r="D42" s="30"/>
      <c r="E42" s="30"/>
      <c r="F42" s="30"/>
      <c r="G42" s="31"/>
      <c r="H42" s="30"/>
      <c r="I42" s="30"/>
      <c r="J42" s="30"/>
    </row>
    <row r="43" spans="1:10" s="7" customFormat="1" ht="17.25" customHeight="1" x14ac:dyDescent="0.3">
      <c r="A43" s="15"/>
      <c r="B43" s="23" t="s">
        <v>28</v>
      </c>
      <c r="C43" s="16"/>
      <c r="D43" s="24"/>
      <c r="E43" s="24"/>
      <c r="F43" s="26"/>
      <c r="G43" s="22"/>
      <c r="H43" s="24"/>
      <c r="I43" s="24"/>
      <c r="J43" s="26"/>
    </row>
    <row r="44" spans="1:10" s="7" customFormat="1" ht="17.25" customHeight="1" x14ac:dyDescent="0.3">
      <c r="A44" s="15"/>
      <c r="B44" s="35" t="s">
        <v>29</v>
      </c>
      <c r="C44" s="16"/>
      <c r="D44" s="99">
        <v>0</v>
      </c>
      <c r="E44" s="99">
        <v>0</v>
      </c>
      <c r="F44" s="99">
        <f t="shared" si="9"/>
        <v>0</v>
      </c>
      <c r="G44" s="100"/>
      <c r="H44" s="99">
        <v>187.92400000000001</v>
      </c>
      <c r="I44" s="99">
        <v>187.92400000000001</v>
      </c>
      <c r="J44" s="99">
        <f t="shared" si="10"/>
        <v>0</v>
      </c>
    </row>
    <row r="45" spans="1:10" s="7" customFormat="1" ht="17.25" customHeight="1" x14ac:dyDescent="0.3">
      <c r="A45" s="15"/>
      <c r="B45" s="35" t="s">
        <v>30</v>
      </c>
      <c r="C45" s="16"/>
      <c r="D45" s="99"/>
      <c r="E45" s="99"/>
      <c r="F45" s="99"/>
      <c r="G45" s="100"/>
      <c r="H45" s="99"/>
      <c r="I45" s="99"/>
      <c r="J45" s="99"/>
    </row>
    <row r="46" spans="1:10" s="7" customFormat="1" ht="17.25" hidden="1" customHeight="1" x14ac:dyDescent="0.3">
      <c r="A46" s="15"/>
      <c r="B46" s="25"/>
      <c r="C46" s="16"/>
      <c r="D46" s="99"/>
      <c r="E46" s="99"/>
      <c r="F46" s="99"/>
      <c r="G46" s="100"/>
      <c r="H46" s="99"/>
      <c r="I46" s="99"/>
      <c r="J46" s="99"/>
    </row>
    <row r="47" spans="1:10" s="7" customFormat="1" ht="17.25" hidden="1" customHeight="1" x14ac:dyDescent="0.3">
      <c r="A47" s="15"/>
      <c r="B47" s="25"/>
      <c r="C47" s="16"/>
      <c r="D47" s="99"/>
      <c r="E47" s="99"/>
      <c r="F47" s="99"/>
      <c r="G47" s="100"/>
      <c r="H47" s="99"/>
      <c r="I47" s="99"/>
      <c r="J47" s="99"/>
    </row>
    <row r="48" spans="1:10" s="7" customFormat="1" ht="17.25" hidden="1" customHeight="1" x14ac:dyDescent="0.3">
      <c r="A48" s="15"/>
      <c r="B48" s="25"/>
      <c r="C48" s="16"/>
      <c r="D48" s="99"/>
      <c r="E48" s="99"/>
      <c r="F48" s="99"/>
      <c r="G48" s="100"/>
      <c r="H48" s="99"/>
      <c r="I48" s="99"/>
      <c r="J48" s="99"/>
    </row>
    <row r="49" spans="1:10" s="7" customFormat="1" ht="17.25" hidden="1" customHeight="1" x14ac:dyDescent="0.3">
      <c r="A49" s="15"/>
      <c r="B49" s="25"/>
      <c r="C49" s="16"/>
      <c r="D49" s="99"/>
      <c r="E49" s="99"/>
      <c r="F49" s="99"/>
      <c r="G49" s="100"/>
      <c r="H49" s="99"/>
      <c r="I49" s="99"/>
      <c r="J49" s="99"/>
    </row>
    <row r="50" spans="1:10" s="7" customFormat="1" ht="17.25" customHeight="1" x14ac:dyDescent="0.3">
      <c r="A50" s="15"/>
      <c r="B50" s="25" t="s">
        <v>31</v>
      </c>
      <c r="C50" s="16"/>
      <c r="D50" s="99">
        <v>0</v>
      </c>
      <c r="E50" s="99">
        <v>0</v>
      </c>
      <c r="F50" s="99">
        <f t="shared" ref="F50:F58" si="16">E50-D50</f>
        <v>0</v>
      </c>
      <c r="G50" s="100"/>
      <c r="H50" s="99">
        <v>125.66882950000002</v>
      </c>
      <c r="I50" s="99">
        <v>1.872128</v>
      </c>
      <c r="J50" s="99">
        <f t="shared" ref="J50:J58" si="17">I50-H50</f>
        <v>-123.79670150000001</v>
      </c>
    </row>
    <row r="51" spans="1:10" s="7" customFormat="1" ht="17.25" customHeight="1" x14ac:dyDescent="0.3">
      <c r="A51" s="15"/>
      <c r="B51" s="25" t="s">
        <v>32</v>
      </c>
      <c r="C51" s="16"/>
      <c r="D51" s="99">
        <v>0</v>
      </c>
      <c r="E51" s="99">
        <v>0</v>
      </c>
      <c r="F51" s="99">
        <f t="shared" si="16"/>
        <v>0</v>
      </c>
      <c r="G51" s="100"/>
      <c r="H51" s="99">
        <v>11.583792000000001</v>
      </c>
      <c r="I51" s="99">
        <v>11.583792000000001</v>
      </c>
      <c r="J51" s="99">
        <f t="shared" si="17"/>
        <v>0</v>
      </c>
    </row>
    <row r="52" spans="1:10" s="7" customFormat="1" ht="17.25" customHeight="1" x14ac:dyDescent="0.3">
      <c r="A52" s="15"/>
      <c r="B52" s="25" t="s">
        <v>33</v>
      </c>
      <c r="C52" s="16"/>
      <c r="D52" s="99">
        <v>0</v>
      </c>
      <c r="E52" s="99">
        <v>0</v>
      </c>
      <c r="F52" s="99">
        <f t="shared" si="16"/>
        <v>0</v>
      </c>
      <c r="G52" s="100"/>
      <c r="H52" s="99">
        <v>7.5177639999999997</v>
      </c>
      <c r="I52" s="99">
        <v>7.5177639999999997</v>
      </c>
      <c r="J52" s="99">
        <f t="shared" si="17"/>
        <v>0</v>
      </c>
    </row>
    <row r="53" spans="1:10" s="7" customFormat="1" ht="17.25" customHeight="1" x14ac:dyDescent="0.3">
      <c r="A53" s="15"/>
      <c r="B53" s="25" t="s">
        <v>34</v>
      </c>
      <c r="C53" s="16"/>
      <c r="D53" s="99">
        <v>0</v>
      </c>
      <c r="E53" s="99">
        <v>0</v>
      </c>
      <c r="F53" s="99">
        <f t="shared" si="16"/>
        <v>0</v>
      </c>
      <c r="G53" s="100"/>
      <c r="H53" s="99">
        <v>7.3422520000000002</v>
      </c>
      <c r="I53" s="99">
        <v>7.3422520000000002</v>
      </c>
      <c r="J53" s="99">
        <f t="shared" si="17"/>
        <v>0</v>
      </c>
    </row>
    <row r="54" spans="1:10" s="7" customFormat="1" ht="17.25" customHeight="1" x14ac:dyDescent="0.3">
      <c r="A54" s="15"/>
      <c r="B54" s="25" t="s">
        <v>35</v>
      </c>
      <c r="C54" s="16"/>
      <c r="D54" s="99">
        <v>0</v>
      </c>
      <c r="E54" s="99">
        <v>0</v>
      </c>
      <c r="F54" s="99">
        <f t="shared" si="16"/>
        <v>0</v>
      </c>
      <c r="G54" s="100"/>
      <c r="H54" s="99">
        <v>0.380276</v>
      </c>
      <c r="I54" s="99">
        <v>0.380276</v>
      </c>
      <c r="J54" s="99">
        <f t="shared" si="17"/>
        <v>0</v>
      </c>
    </row>
    <row r="55" spans="1:10" s="7" customFormat="1" ht="17.25" customHeight="1" x14ac:dyDescent="0.3">
      <c r="A55" s="15"/>
      <c r="B55" s="25" t="s">
        <v>36</v>
      </c>
      <c r="C55" s="16"/>
      <c r="D55" s="99">
        <v>0</v>
      </c>
      <c r="E55" s="99">
        <v>0</v>
      </c>
      <c r="F55" s="99">
        <f t="shared" si="16"/>
        <v>0</v>
      </c>
      <c r="G55" s="100"/>
      <c r="H55" s="99">
        <v>0.380276</v>
      </c>
      <c r="I55" s="99">
        <v>0.380276</v>
      </c>
      <c r="J55" s="99">
        <f t="shared" si="17"/>
        <v>0</v>
      </c>
    </row>
    <row r="56" spans="1:10" s="7" customFormat="1" ht="17.25" customHeight="1" x14ac:dyDescent="0.3">
      <c r="A56" s="15"/>
      <c r="B56" s="25" t="s">
        <v>37</v>
      </c>
      <c r="C56" s="16"/>
      <c r="D56" s="99">
        <v>0</v>
      </c>
      <c r="E56" s="99">
        <v>0</v>
      </c>
      <c r="F56" s="99">
        <f t="shared" si="16"/>
        <v>0</v>
      </c>
      <c r="G56" s="100"/>
      <c r="H56" s="99">
        <v>0.14626</v>
      </c>
      <c r="I56" s="99">
        <v>0.14626</v>
      </c>
      <c r="J56" s="99">
        <f t="shared" si="17"/>
        <v>0</v>
      </c>
    </row>
    <row r="57" spans="1:10" s="7" customFormat="1" ht="17.25" customHeight="1" x14ac:dyDescent="0.3">
      <c r="A57" s="15"/>
      <c r="B57" s="25" t="s">
        <v>38</v>
      </c>
      <c r="C57" s="16"/>
      <c r="D57" s="99">
        <v>0</v>
      </c>
      <c r="E57" s="99">
        <v>0</v>
      </c>
      <c r="F57" s="99">
        <f t="shared" si="16"/>
        <v>0</v>
      </c>
      <c r="G57" s="100"/>
      <c r="H57" s="99">
        <v>2.9252E-2</v>
      </c>
      <c r="I57" s="99">
        <v>2.9252E-2</v>
      </c>
      <c r="J57" s="99">
        <f t="shared" si="17"/>
        <v>0</v>
      </c>
    </row>
    <row r="58" spans="1:10" s="7" customFormat="1" ht="17.25" customHeight="1" x14ac:dyDescent="0.3">
      <c r="A58" s="15"/>
      <c r="B58" s="35" t="s">
        <v>39</v>
      </c>
      <c r="C58" s="16"/>
      <c r="D58" s="99">
        <v>14.900009724071882</v>
      </c>
      <c r="E58" s="99">
        <v>14.570315000000001</v>
      </c>
      <c r="F58" s="99">
        <f t="shared" si="16"/>
        <v>-0.3296947240718815</v>
      </c>
      <c r="G58" s="100"/>
      <c r="H58" s="99">
        <v>131.18687389628755</v>
      </c>
      <c r="I58" s="99">
        <v>130.37399099999999</v>
      </c>
      <c r="J58" s="99">
        <f t="shared" si="17"/>
        <v>-0.81288289628756161</v>
      </c>
    </row>
    <row r="59" spans="1:10" s="7" customFormat="1" ht="17.25" customHeight="1" x14ac:dyDescent="0.3">
      <c r="A59" s="15"/>
      <c r="B59" s="27"/>
      <c r="C59" s="16"/>
      <c r="D59" s="103">
        <f>SUM(D44:D58)</f>
        <v>14.900009724071882</v>
      </c>
      <c r="E59" s="103">
        <f>SUM(E44:E58)</f>
        <v>14.570315000000001</v>
      </c>
      <c r="F59" s="103">
        <f t="shared" ref="F59:F69" si="18">E59-D59</f>
        <v>-0.3296947240718815</v>
      </c>
      <c r="G59" s="104"/>
      <c r="H59" s="103">
        <f>SUM(H44:H58)</f>
        <v>472.15957539628744</v>
      </c>
      <c r="I59" s="103">
        <f>SUM(I44:I58)</f>
        <v>347.54999100000003</v>
      </c>
      <c r="J59" s="103">
        <f t="shared" ref="J59:J69" si="19">I59-H59</f>
        <v>-124.6095843962874</v>
      </c>
    </row>
    <row r="60" spans="1:10" s="7" customFormat="1" ht="17.25" customHeight="1" x14ac:dyDescent="0.3">
      <c r="A60" s="15"/>
      <c r="B60" s="27"/>
      <c r="C60" s="16"/>
      <c r="D60" s="105"/>
      <c r="E60" s="105"/>
      <c r="F60" s="105"/>
      <c r="G60" s="104"/>
      <c r="H60" s="105"/>
      <c r="I60" s="105"/>
      <c r="J60" s="105"/>
    </row>
    <row r="61" spans="1:10" s="7" customFormat="1" ht="17.25" customHeight="1" x14ac:dyDescent="0.3">
      <c r="A61" s="15"/>
      <c r="B61" s="32" t="s">
        <v>40</v>
      </c>
      <c r="C61" s="16"/>
      <c r="D61" s="106">
        <f>SUM(D59,D41,D26,D20)</f>
        <v>386.82631364849141</v>
      </c>
      <c r="E61" s="106">
        <f>SUM(E59,E41,E26,E20)</f>
        <v>308.68271433000001</v>
      </c>
      <c r="F61" s="106">
        <f t="shared" ref="F61" si="20">E61-D61</f>
        <v>-78.143599318491397</v>
      </c>
      <c r="G61" s="104"/>
      <c r="H61" s="106">
        <f>SUM(H59,H41,H26,H20)</f>
        <v>4934.8369140499417</v>
      </c>
      <c r="I61" s="106">
        <f>SUM(I59,I41,I26,I20)</f>
        <v>4883.6636197200005</v>
      </c>
      <c r="J61" s="106">
        <f t="shared" ref="J61" si="21">I61-H61</f>
        <v>-51.1732943299412</v>
      </c>
    </row>
    <row r="62" spans="1:10" s="7" customFormat="1" ht="17.25" customHeight="1" x14ac:dyDescent="0.3">
      <c r="A62" s="15"/>
      <c r="B62" s="27"/>
      <c r="C62" s="16"/>
      <c r="D62" s="24"/>
      <c r="E62" s="24"/>
      <c r="F62" s="26"/>
      <c r="G62" s="22"/>
      <c r="H62" s="24"/>
      <c r="I62" s="24"/>
      <c r="J62" s="26"/>
    </row>
    <row r="63" spans="1:10" s="7" customFormat="1" ht="17.25" customHeight="1" x14ac:dyDescent="0.3">
      <c r="A63" s="15"/>
      <c r="B63" s="23" t="s">
        <v>41</v>
      </c>
      <c r="C63" s="16"/>
      <c r="D63" s="24"/>
      <c r="E63" s="24"/>
      <c r="F63" s="26"/>
      <c r="G63" s="22"/>
      <c r="H63" s="24"/>
      <c r="I63" s="24"/>
      <c r="J63" s="26"/>
    </row>
    <row r="64" spans="1:10" s="7" customFormat="1" ht="17.25" customHeight="1" x14ac:dyDescent="0.3">
      <c r="A64" s="15"/>
      <c r="B64" s="35" t="s">
        <v>42</v>
      </c>
      <c r="C64" s="16"/>
      <c r="D64" s="99">
        <v>34.35674729475047</v>
      </c>
      <c r="E64" s="99">
        <v>51.327966670000002</v>
      </c>
      <c r="F64" s="99">
        <f t="shared" ref="F64:F66" si="22">E64-D64</f>
        <v>16.971219375249532</v>
      </c>
      <c r="G64" s="100"/>
      <c r="H64" s="99">
        <v>223.88971330417795</v>
      </c>
      <c r="I64" s="99">
        <v>161.73474400000001</v>
      </c>
      <c r="J64" s="99">
        <f t="shared" ref="J64:J66" si="23">I64-H64</f>
        <v>-62.154969304177939</v>
      </c>
    </row>
    <row r="65" spans="1:12" s="7" customFormat="1" ht="17.25" customHeight="1" x14ac:dyDescent="0.3">
      <c r="A65" s="15"/>
      <c r="B65" s="35" t="s">
        <v>43</v>
      </c>
      <c r="C65" s="16"/>
      <c r="D65" s="99">
        <v>3.3227155845924607</v>
      </c>
      <c r="E65" s="99">
        <v>3.76638042</v>
      </c>
      <c r="F65" s="99">
        <f t="shared" si="22"/>
        <v>0.4436648354075392</v>
      </c>
      <c r="G65" s="100"/>
      <c r="H65" s="99">
        <v>20.442478890898986</v>
      </c>
      <c r="I65" s="99">
        <v>10.577035899999998</v>
      </c>
      <c r="J65" s="99">
        <f t="shared" si="23"/>
        <v>-9.8654429908989876</v>
      </c>
    </row>
    <row r="66" spans="1:12" s="7" customFormat="1" ht="17.25" customHeight="1" x14ac:dyDescent="0.3">
      <c r="A66" s="15"/>
      <c r="B66" s="35" t="s">
        <v>44</v>
      </c>
      <c r="C66" s="16"/>
      <c r="D66" s="99">
        <v>28.74446045424234</v>
      </c>
      <c r="E66" s="99">
        <v>26.25990715</v>
      </c>
      <c r="F66" s="99">
        <f t="shared" si="22"/>
        <v>-2.4845533042423398</v>
      </c>
      <c r="G66" s="100"/>
      <c r="H66" s="99">
        <v>193.44479871297648</v>
      </c>
      <c r="I66" s="99">
        <v>184.31205665000002</v>
      </c>
      <c r="J66" s="99">
        <f t="shared" si="23"/>
        <v>-9.1327420629764617</v>
      </c>
    </row>
    <row r="67" spans="1:12" s="7" customFormat="1" ht="17.25" customHeight="1" x14ac:dyDescent="0.3">
      <c r="A67" s="15"/>
      <c r="B67" s="27"/>
      <c r="C67" s="16"/>
      <c r="D67" s="103">
        <f>SUM(D64:D66)</f>
        <v>66.423923333585265</v>
      </c>
      <c r="E67" s="103">
        <f>SUM(E64:E66)</f>
        <v>81.354254240000003</v>
      </c>
      <c r="F67" s="103">
        <f t="shared" si="18"/>
        <v>14.930330906414738</v>
      </c>
      <c r="G67" s="104"/>
      <c r="H67" s="103">
        <f>SUM(H64:H66)</f>
        <v>437.77699090805345</v>
      </c>
      <c r="I67" s="103">
        <f>SUM(I64:I66)</f>
        <v>356.62383655000002</v>
      </c>
      <c r="J67" s="103">
        <f t="shared" si="19"/>
        <v>-81.153154358053428</v>
      </c>
      <c r="K67" s="8">
        <f>SUM(D67:J67)</f>
        <v>875.95618158000002</v>
      </c>
    </row>
    <row r="68" spans="1:12" s="7" customFormat="1" ht="17.25" customHeight="1" x14ac:dyDescent="0.3">
      <c r="A68" s="15"/>
      <c r="B68" s="27"/>
      <c r="C68" s="16"/>
      <c r="D68" s="105"/>
      <c r="E68" s="105"/>
      <c r="F68" s="105"/>
      <c r="G68" s="104"/>
      <c r="H68" s="105"/>
      <c r="I68" s="105"/>
      <c r="J68" s="105"/>
    </row>
    <row r="69" spans="1:12" s="7" customFormat="1" ht="17.25" customHeight="1" x14ac:dyDescent="0.3">
      <c r="A69" s="15"/>
      <c r="B69" s="32" t="s">
        <v>45</v>
      </c>
      <c r="C69" s="16"/>
      <c r="D69" s="106">
        <f>SUM(D67,D61)</f>
        <v>453.25023698207667</v>
      </c>
      <c r="E69" s="106">
        <f>SUM(E67,E61)</f>
        <v>390.03696857</v>
      </c>
      <c r="F69" s="106">
        <f t="shared" si="18"/>
        <v>-63.213268412076673</v>
      </c>
      <c r="G69" s="104"/>
      <c r="H69" s="106">
        <f>SUM(H67,H61)</f>
        <v>5372.6139049579951</v>
      </c>
      <c r="I69" s="106">
        <f>SUM(I67,I61)</f>
        <v>5240.2874562700008</v>
      </c>
      <c r="J69" s="106">
        <f t="shared" si="19"/>
        <v>-132.32644868799434</v>
      </c>
    </row>
    <row r="70" spans="1:12" s="7" customFormat="1" ht="17.25" customHeight="1" x14ac:dyDescent="0.3">
      <c r="A70" s="15"/>
      <c r="B70" s="27"/>
      <c r="C70" s="16"/>
      <c r="D70" s="24"/>
      <c r="E70" s="24"/>
      <c r="F70" s="26"/>
      <c r="G70" s="22"/>
      <c r="H70" s="24"/>
      <c r="I70" s="24"/>
      <c r="J70" s="26"/>
    </row>
    <row r="71" spans="1:12" s="7" customFormat="1" ht="17.25" customHeight="1" x14ac:dyDescent="0.3">
      <c r="A71" s="15"/>
      <c r="B71" s="23" t="s">
        <v>46</v>
      </c>
      <c r="C71" s="16"/>
      <c r="D71" s="24"/>
      <c r="E71" s="24"/>
      <c r="F71" s="26"/>
      <c r="G71" s="22"/>
      <c r="H71" s="24"/>
      <c r="I71" s="24"/>
      <c r="J71" s="26"/>
    </row>
    <row r="72" spans="1:12" s="7" customFormat="1" ht="17.25" customHeight="1" x14ac:dyDescent="0.3">
      <c r="A72" s="15"/>
      <c r="B72" s="35" t="s">
        <v>47</v>
      </c>
      <c r="C72" s="16"/>
      <c r="D72" s="99">
        <v>-1.0450503349999933</v>
      </c>
      <c r="E72" s="99">
        <v>48.288471470000061</v>
      </c>
      <c r="F72" s="99">
        <f t="shared" ref="F72" si="24">E72-D72</f>
        <v>49.333521805000053</v>
      </c>
      <c r="G72" s="100"/>
      <c r="H72" s="99">
        <v>143.88915687300002</v>
      </c>
      <c r="I72" s="99">
        <v>321.09833113000002</v>
      </c>
      <c r="J72" s="99">
        <f t="shared" ref="J72" si="25">I72-H72</f>
        <v>177.209174257</v>
      </c>
    </row>
    <row r="73" spans="1:12" s="7" customFormat="1" ht="17.25" customHeight="1" x14ac:dyDescent="0.3">
      <c r="A73" s="15"/>
      <c r="B73" s="16"/>
      <c r="C73" s="16"/>
      <c r="D73" s="103">
        <f>SUM(D72)</f>
        <v>-1.0450503349999933</v>
      </c>
      <c r="E73" s="103">
        <f>SUM(E72)</f>
        <v>48.288471470000061</v>
      </c>
      <c r="F73" s="103">
        <f t="shared" ref="F73:F75" si="26">E73-D73</f>
        <v>49.333521805000053</v>
      </c>
      <c r="G73" s="104"/>
      <c r="H73" s="103">
        <f>SUM(H72)</f>
        <v>143.88915687300002</v>
      </c>
      <c r="I73" s="103">
        <f>SUM(I72)</f>
        <v>321.09833113000002</v>
      </c>
      <c r="J73" s="103">
        <f t="shared" ref="J73" si="27">I73-H73</f>
        <v>177.209174257</v>
      </c>
    </row>
    <row r="74" spans="1:12" s="7" customFormat="1" ht="17.25" customHeight="1" x14ac:dyDescent="0.3">
      <c r="A74" s="15"/>
      <c r="B74" s="16"/>
      <c r="C74" s="16"/>
      <c r="D74" s="105"/>
      <c r="E74" s="105"/>
      <c r="F74" s="105"/>
      <c r="G74" s="104"/>
      <c r="H74" s="105"/>
      <c r="I74" s="105"/>
      <c r="J74" s="105"/>
    </row>
    <row r="75" spans="1:12" s="10" customFormat="1" ht="18" customHeight="1" x14ac:dyDescent="0.25">
      <c r="A75" s="33"/>
      <c r="B75" s="34" t="s">
        <v>48</v>
      </c>
      <c r="C75" s="34"/>
      <c r="D75" s="107">
        <f>SUM(D73,D69)</f>
        <v>452.20518664707669</v>
      </c>
      <c r="E75" s="107">
        <f>SUM(E73,E69)</f>
        <v>438.32544004000005</v>
      </c>
      <c r="F75" s="108">
        <f t="shared" si="26"/>
        <v>-13.87974660707664</v>
      </c>
      <c r="G75" s="109"/>
      <c r="H75" s="107">
        <f>SUM(H73,H69)</f>
        <v>5516.5030618309947</v>
      </c>
      <c r="I75" s="107">
        <f>SUM(I73,I69)</f>
        <v>5561.3857874000005</v>
      </c>
      <c r="J75" s="108">
        <f t="shared" ref="J75" si="28">I75-H75</f>
        <v>44.882725569005743</v>
      </c>
      <c r="K75" s="7"/>
      <c r="L75" s="7"/>
    </row>
    <row r="76" spans="1:12" ht="18.75" x14ac:dyDescent="0.3">
      <c r="A76" s="1"/>
      <c r="B76" s="1"/>
      <c r="C76" s="1"/>
      <c r="D76" s="1"/>
      <c r="E76" s="1"/>
      <c r="F76" s="1"/>
      <c r="G76" s="1"/>
      <c r="H76" s="1"/>
      <c r="I76" s="1"/>
      <c r="J76" s="1"/>
    </row>
    <row r="78" spans="1:12" x14ac:dyDescent="0.25">
      <c r="D78" s="3"/>
      <c r="E78" s="3"/>
      <c r="F78" s="4"/>
      <c r="G78" s="4"/>
      <c r="H78" s="3"/>
      <c r="I78" s="3"/>
      <c r="J78" s="4"/>
    </row>
    <row r="79" spans="1:12" x14ac:dyDescent="0.25">
      <c r="H79" s="3"/>
    </row>
  </sheetData>
  <mergeCells count="11">
    <mergeCell ref="E9:E10"/>
    <mergeCell ref="F9:F10"/>
    <mergeCell ref="I9:I10"/>
    <mergeCell ref="J9:J10"/>
    <mergeCell ref="A1:K1"/>
    <mergeCell ref="A3:K3"/>
    <mergeCell ref="A4:K4"/>
    <mergeCell ref="A5:K5"/>
    <mergeCell ref="D8:F8"/>
    <mergeCell ref="H8:J8"/>
    <mergeCell ref="A2:J2"/>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sheetPr>
  <dimension ref="A1:P82"/>
  <sheetViews>
    <sheetView zoomScale="80" zoomScaleNormal="80" workbookViewId="0">
      <selection sqref="A1:F1"/>
    </sheetView>
  </sheetViews>
  <sheetFormatPr defaultRowHeight="15" x14ac:dyDescent="0.25"/>
  <cols>
    <col min="1" max="1" width="66.140625" customWidth="1"/>
    <col min="2" max="2" width="11.28515625" customWidth="1"/>
    <col min="3" max="3" width="2.28515625" customWidth="1"/>
    <col min="4" max="4" width="10.7109375" customWidth="1"/>
    <col min="5" max="5" width="2.5703125" customWidth="1"/>
    <col min="6" max="6" width="103.5703125" customWidth="1"/>
    <col min="7" max="7" width="3.7109375" customWidth="1"/>
    <col min="8" max="9" width="17.5703125" customWidth="1"/>
  </cols>
  <sheetData>
    <row r="1" spans="1:6" ht="28.5" x14ac:dyDescent="0.45">
      <c r="A1" s="155" t="s">
        <v>0</v>
      </c>
      <c r="B1" s="155"/>
      <c r="C1" s="155"/>
      <c r="D1" s="155"/>
      <c r="E1" s="155"/>
      <c r="F1" s="155"/>
    </row>
    <row r="2" spans="1:6" ht="22.5" customHeight="1" x14ac:dyDescent="0.4">
      <c r="A2" s="164" t="s">
        <v>101</v>
      </c>
      <c r="B2" s="164"/>
      <c r="C2" s="164"/>
      <c r="D2" s="164"/>
      <c r="E2" s="164"/>
      <c r="F2" s="164"/>
    </row>
    <row r="3" spans="1:6" ht="22.5" customHeight="1" x14ac:dyDescent="0.4">
      <c r="A3" s="156" t="s">
        <v>56</v>
      </c>
      <c r="B3" s="156"/>
      <c r="C3" s="156"/>
      <c r="D3" s="156"/>
      <c r="E3" s="156"/>
      <c r="F3" s="156"/>
    </row>
    <row r="4" spans="1:6" ht="22.5" customHeight="1" x14ac:dyDescent="0.35">
      <c r="A4" s="158" t="s">
        <v>64</v>
      </c>
      <c r="B4" s="158"/>
      <c r="C4" s="158"/>
      <c r="D4" s="158"/>
      <c r="E4" s="158"/>
      <c r="F4" s="158"/>
    </row>
    <row r="5" spans="1:6" ht="19.5" customHeight="1" x14ac:dyDescent="0.25">
      <c r="A5" s="165" t="s">
        <v>5</v>
      </c>
      <c r="B5" s="165"/>
      <c r="C5" s="165"/>
      <c r="D5" s="165"/>
      <c r="E5" s="165"/>
      <c r="F5" s="165"/>
    </row>
    <row r="6" spans="1:6" ht="15" customHeight="1" x14ac:dyDescent="0.25">
      <c r="A6" s="165"/>
      <c r="B6" s="165"/>
      <c r="C6" s="165"/>
      <c r="D6" s="165"/>
      <c r="E6" s="165"/>
      <c r="F6" s="165"/>
    </row>
    <row r="7" spans="1:6" ht="30.75" customHeight="1" x14ac:dyDescent="0.35">
      <c r="A7" s="157" t="s">
        <v>107</v>
      </c>
      <c r="B7" s="157"/>
      <c r="C7" s="157"/>
      <c r="D7" s="157"/>
      <c r="E7" s="157"/>
      <c r="F7" s="157"/>
    </row>
    <row r="8" spans="1:6" ht="12" customHeight="1" thickBot="1" x14ac:dyDescent="0.3"/>
    <row r="9" spans="1:6" ht="17.25" customHeight="1" x14ac:dyDescent="0.25">
      <c r="A9" s="170" t="s">
        <v>58</v>
      </c>
      <c r="B9" s="172" t="s">
        <v>61</v>
      </c>
      <c r="C9" s="173"/>
      <c r="D9" s="176" t="s">
        <v>59</v>
      </c>
      <c r="E9" s="177"/>
      <c r="F9" s="180" t="s">
        <v>60</v>
      </c>
    </row>
    <row r="10" spans="1:6" ht="17.25" customHeight="1" x14ac:dyDescent="0.25">
      <c r="A10" s="171"/>
      <c r="B10" s="174"/>
      <c r="C10" s="175"/>
      <c r="D10" s="178"/>
      <c r="E10" s="179"/>
      <c r="F10" s="181"/>
    </row>
    <row r="11" spans="1:6" ht="14.25" customHeight="1" x14ac:dyDescent="0.25">
      <c r="A11" s="80"/>
      <c r="B11" s="166"/>
      <c r="C11" s="167"/>
      <c r="D11" s="168"/>
      <c r="E11" s="169"/>
      <c r="F11" s="81"/>
    </row>
    <row r="12" spans="1:6" s="79" customFormat="1" ht="30" hidden="1" customHeight="1" x14ac:dyDescent="0.25">
      <c r="A12" s="82" t="str">
        <f>'Cons Subsidies Accrual-Rounded'!$B$13</f>
        <v>Metropolitan Mass Transportation Operating Assistance (MMTOA)</v>
      </c>
      <c r="B12" s="114">
        <f>'Cons Subsidies Accrual-Rounded'!$F13</f>
        <v>0</v>
      </c>
      <c r="C12" s="116"/>
      <c r="D12" s="93" t="str">
        <f>IF(ISERROR('Cons Subsidies Accrual-Rounded'!$F$13/'Cons Subsidies Accrual-Rounded'!$D$13),"HIDE ",IF('Cons Subsidies Accrual-Rounded'!$F$13/'Cons Subsidies Accrual-Rounded'!$D$13=0,"HIDE ",IF('Cons Subsidies Accrual-Rounded'!$F$13/'Cons Subsidies Accrual-Rounded'!$D$13&gt;1,"&gt; 100%",IF('Cons Subsidies Accrual-Rounded'!$F$13/'Cons Subsidies Accrual-Rounded'!$D$13&lt;-1,"&gt; (100%)",'Cons Subsidies Accrual-Rounded'!$F$13/'Cons Subsidies Accrual-Rounded'!$D$13))))</f>
        <v xml:space="preserve">HIDE </v>
      </c>
      <c r="E12" s="94"/>
      <c r="F12" s="84"/>
    </row>
    <row r="13" spans="1:6" s="79" customFormat="1" ht="30" customHeight="1" x14ac:dyDescent="0.25">
      <c r="A13" s="82" t="s">
        <v>3</v>
      </c>
      <c r="B13" s="114">
        <v>-43.765392413904181</v>
      </c>
      <c r="C13" s="116"/>
      <c r="D13" s="93">
        <v>-0.57612277147789293</v>
      </c>
      <c r="E13" s="94"/>
      <c r="F13" s="84" t="s">
        <v>70</v>
      </c>
    </row>
    <row r="14" spans="1:6" s="79" customFormat="1" ht="30" customHeight="1" x14ac:dyDescent="0.25">
      <c r="A14" s="82" t="s">
        <v>62</v>
      </c>
      <c r="B14" s="114">
        <v>7.2406926320120473</v>
      </c>
      <c r="C14" s="116"/>
      <c r="D14" s="93">
        <v>0.47785312592289203</v>
      </c>
      <c r="E14" s="94"/>
      <c r="F14" s="84" t="s">
        <v>72</v>
      </c>
    </row>
    <row r="15" spans="1:6" s="79" customFormat="1" ht="30" customHeight="1" x14ac:dyDescent="0.25">
      <c r="A15" s="82" t="s">
        <v>63</v>
      </c>
      <c r="B15" s="114">
        <v>6.6713162183683989</v>
      </c>
      <c r="C15" s="116"/>
      <c r="D15" s="93" t="s">
        <v>92</v>
      </c>
      <c r="E15" s="94"/>
      <c r="F15" s="84" t="s">
        <v>73</v>
      </c>
    </row>
    <row r="16" spans="1:6" s="79" customFormat="1" ht="30" hidden="1" customHeight="1" x14ac:dyDescent="0.25">
      <c r="A16" s="82" t="s">
        <v>6</v>
      </c>
      <c r="B16" s="114">
        <v>0</v>
      </c>
      <c r="C16" s="116"/>
      <c r="D16" s="93" t="s">
        <v>106</v>
      </c>
      <c r="E16" s="94"/>
      <c r="F16" s="84"/>
    </row>
    <row r="17" spans="1:10" s="79" customFormat="1" ht="30" hidden="1" customHeight="1" x14ac:dyDescent="0.25">
      <c r="A17" s="82" t="s">
        <v>7</v>
      </c>
      <c r="B17" s="114">
        <v>0.48952502249999696</v>
      </c>
      <c r="C17" s="116"/>
      <c r="D17" s="93">
        <v>2.2786843251005905E-2</v>
      </c>
      <c r="E17" s="94"/>
      <c r="F17" s="84"/>
    </row>
    <row r="18" spans="1:10" s="79" customFormat="1" ht="30" customHeight="1" x14ac:dyDescent="0.25">
      <c r="A18" s="82" t="s">
        <v>12</v>
      </c>
      <c r="B18" s="114">
        <v>-21.483723342786305</v>
      </c>
      <c r="C18" s="116"/>
      <c r="D18" s="93">
        <v>-0.18317320317606309</v>
      </c>
      <c r="E18" s="94"/>
      <c r="F18" s="84" t="s">
        <v>97</v>
      </c>
    </row>
    <row r="19" spans="1:10" s="79" customFormat="1" ht="30" hidden="1" customHeight="1" x14ac:dyDescent="0.25">
      <c r="A19" s="82" t="s">
        <v>13</v>
      </c>
      <c r="B19" s="114">
        <v>0</v>
      </c>
      <c r="C19" s="116"/>
      <c r="D19" s="93" t="s">
        <v>106</v>
      </c>
      <c r="E19" s="94"/>
      <c r="F19" s="84"/>
    </row>
    <row r="20" spans="1:10" s="79" customFormat="1" ht="30" customHeight="1" x14ac:dyDescent="0.25">
      <c r="A20" s="82" t="s">
        <v>14</v>
      </c>
      <c r="B20" s="114">
        <v>-11.921630543288046</v>
      </c>
      <c r="C20" s="116"/>
      <c r="D20" s="93">
        <v>-0.16595243913838389</v>
      </c>
      <c r="E20" s="94"/>
      <c r="F20" s="84" t="s">
        <v>75</v>
      </c>
    </row>
    <row r="21" spans="1:10" s="79" customFormat="1" ht="30" customHeight="1" x14ac:dyDescent="0.25">
      <c r="A21" s="82" t="s">
        <v>19</v>
      </c>
      <c r="B21" s="115">
        <v>-15.01673639875</v>
      </c>
      <c r="C21" s="116"/>
      <c r="D21" s="93">
        <v>-0.61525520732575545</v>
      </c>
      <c r="E21" s="94"/>
      <c r="F21" s="84" t="s">
        <v>76</v>
      </c>
    </row>
    <row r="22" spans="1:10" s="79" customFormat="1" ht="30" hidden="1" customHeight="1" x14ac:dyDescent="0.25">
      <c r="A22" s="82" t="s">
        <v>20</v>
      </c>
      <c r="B22" s="115">
        <v>0</v>
      </c>
      <c r="C22" s="116"/>
      <c r="D22" s="93" t="s">
        <v>106</v>
      </c>
      <c r="E22" s="94"/>
      <c r="F22" s="84"/>
    </row>
    <row r="23" spans="1:10" s="79" customFormat="1" ht="30" hidden="1" customHeight="1" x14ac:dyDescent="0.25">
      <c r="A23" s="82" t="s">
        <v>21</v>
      </c>
      <c r="B23" s="115">
        <v>0</v>
      </c>
      <c r="C23" s="116"/>
      <c r="D23" s="93" t="s">
        <v>106</v>
      </c>
      <c r="E23" s="94"/>
      <c r="F23" s="84"/>
      <c r="J23" s="83"/>
    </row>
    <row r="24" spans="1:10" s="79" customFormat="1" ht="30" hidden="1" customHeight="1" x14ac:dyDescent="0.25">
      <c r="A24" s="82" t="s">
        <v>22</v>
      </c>
      <c r="B24" s="115">
        <v>0</v>
      </c>
      <c r="C24" s="116"/>
      <c r="D24" s="93" t="s">
        <v>106</v>
      </c>
      <c r="E24" s="94"/>
      <c r="F24" s="84"/>
    </row>
    <row r="25" spans="1:10" s="79" customFormat="1" ht="30" hidden="1" customHeight="1" x14ac:dyDescent="0.25">
      <c r="A25" s="82" t="s">
        <v>23</v>
      </c>
      <c r="B25" s="115">
        <v>0</v>
      </c>
      <c r="C25" s="116"/>
      <c r="D25" s="93" t="s">
        <v>106</v>
      </c>
      <c r="E25" s="94"/>
      <c r="F25" s="84"/>
    </row>
    <row r="26" spans="1:10" s="79" customFormat="1" ht="30" hidden="1" customHeight="1" x14ac:dyDescent="0.25">
      <c r="A26" s="82" t="s">
        <v>17</v>
      </c>
      <c r="B26" s="115">
        <v>0</v>
      </c>
      <c r="C26" s="116"/>
      <c r="D26" s="93" t="s">
        <v>106</v>
      </c>
      <c r="E26" s="94"/>
      <c r="F26" s="84"/>
    </row>
    <row r="27" spans="1:10" s="79" customFormat="1" ht="30" customHeight="1" x14ac:dyDescent="0.25">
      <c r="A27" s="82" t="s">
        <v>25</v>
      </c>
      <c r="B27" s="115">
        <v>-8.016047384285713</v>
      </c>
      <c r="C27" s="116"/>
      <c r="D27" s="93">
        <v>-0.42349112151572332</v>
      </c>
      <c r="E27" s="94"/>
      <c r="F27" s="84" t="s">
        <v>77</v>
      </c>
    </row>
    <row r="28" spans="1:10" s="79" customFormat="1" ht="30" customHeight="1" x14ac:dyDescent="0.25">
      <c r="A28" s="82" t="s">
        <v>26</v>
      </c>
      <c r="B28" s="115">
        <v>11.964206588611091</v>
      </c>
      <c r="C28" s="116"/>
      <c r="D28" s="93">
        <v>0.53886851028008464</v>
      </c>
      <c r="E28" s="94"/>
      <c r="F28" s="84" t="s">
        <v>78</v>
      </c>
    </row>
    <row r="29" spans="1:10" s="79" customFormat="1" ht="30" hidden="1" customHeight="1" x14ac:dyDescent="0.25">
      <c r="A29" s="82" t="s">
        <v>27</v>
      </c>
      <c r="B29" s="115">
        <v>-3.9481592028967967</v>
      </c>
      <c r="C29" s="116"/>
      <c r="D29" s="93">
        <v>9.5989983499383286E-2</v>
      </c>
      <c r="E29" s="94"/>
      <c r="F29" s="84"/>
    </row>
    <row r="30" spans="1:10" s="79" customFormat="1" ht="30" hidden="1" customHeight="1" x14ac:dyDescent="0.25">
      <c r="A30" s="82" t="s">
        <v>29</v>
      </c>
      <c r="B30" s="115">
        <v>0</v>
      </c>
      <c r="C30" s="117"/>
      <c r="D30" s="93" t="s">
        <v>106</v>
      </c>
      <c r="E30" s="94"/>
      <c r="F30" s="85"/>
    </row>
    <row r="31" spans="1:10" s="79" customFormat="1" ht="30" hidden="1" customHeight="1" x14ac:dyDescent="0.25">
      <c r="A31" s="82" t="s">
        <v>31</v>
      </c>
      <c r="B31" s="115">
        <v>0</v>
      </c>
      <c r="C31" s="117"/>
      <c r="D31" s="93" t="s">
        <v>106</v>
      </c>
      <c r="E31" s="94"/>
      <c r="F31" s="85"/>
    </row>
    <row r="32" spans="1:10" s="79" customFormat="1" ht="30" hidden="1" customHeight="1" x14ac:dyDescent="0.25">
      <c r="A32" s="82" t="s">
        <v>32</v>
      </c>
      <c r="B32" s="115">
        <v>0</v>
      </c>
      <c r="C32" s="117"/>
      <c r="D32" s="93" t="s">
        <v>106</v>
      </c>
      <c r="E32" s="94"/>
      <c r="F32" s="85"/>
    </row>
    <row r="33" spans="1:16" s="79" customFormat="1" ht="30" hidden="1" customHeight="1" x14ac:dyDescent="0.25">
      <c r="A33" s="82" t="s">
        <v>33</v>
      </c>
      <c r="B33" s="115">
        <v>0</v>
      </c>
      <c r="C33" s="117"/>
      <c r="D33" s="93" t="s">
        <v>106</v>
      </c>
      <c r="E33" s="94"/>
      <c r="F33" s="85"/>
    </row>
    <row r="34" spans="1:16" s="79" customFormat="1" ht="30" hidden="1" customHeight="1" x14ac:dyDescent="0.25">
      <c r="A34" s="82" t="s">
        <v>34</v>
      </c>
      <c r="B34" s="115">
        <v>0</v>
      </c>
      <c r="C34" s="117"/>
      <c r="D34" s="93" t="s">
        <v>106</v>
      </c>
      <c r="E34" s="94"/>
      <c r="F34" s="85"/>
    </row>
    <row r="35" spans="1:16" s="79" customFormat="1" ht="30" hidden="1" customHeight="1" x14ac:dyDescent="0.25">
      <c r="A35" s="82" t="s">
        <v>35</v>
      </c>
      <c r="B35" s="115">
        <v>0</v>
      </c>
      <c r="C35" s="117"/>
      <c r="D35" s="93" t="s">
        <v>106</v>
      </c>
      <c r="E35" s="94"/>
      <c r="F35" s="85"/>
    </row>
    <row r="36" spans="1:16" ht="30" hidden="1" customHeight="1" x14ac:dyDescent="0.25">
      <c r="A36" s="82" t="s">
        <v>36</v>
      </c>
      <c r="B36" s="115">
        <v>0</v>
      </c>
      <c r="C36" s="118"/>
      <c r="D36" s="93" t="s">
        <v>106</v>
      </c>
      <c r="E36" s="2"/>
      <c r="F36" s="85"/>
    </row>
    <row r="37" spans="1:16" ht="30" hidden="1" customHeight="1" x14ac:dyDescent="0.25">
      <c r="A37" s="82" t="s">
        <v>37</v>
      </c>
      <c r="B37" s="115">
        <v>0</v>
      </c>
      <c r="C37" s="118"/>
      <c r="D37" s="93" t="s">
        <v>106</v>
      </c>
      <c r="E37" s="2"/>
      <c r="F37" s="85"/>
    </row>
    <row r="38" spans="1:16" ht="30" hidden="1" customHeight="1" x14ac:dyDescent="0.25">
      <c r="A38" s="82" t="s">
        <v>38</v>
      </c>
      <c r="B38" s="115">
        <v>0</v>
      </c>
      <c r="C38" s="118"/>
      <c r="D38" s="93" t="s">
        <v>106</v>
      </c>
      <c r="E38" s="2"/>
      <c r="F38" s="85"/>
    </row>
    <row r="39" spans="1:16" ht="30" hidden="1" customHeight="1" x14ac:dyDescent="0.25">
      <c r="A39" s="82" t="s">
        <v>39</v>
      </c>
      <c r="B39" s="115">
        <v>-0.3296947240718815</v>
      </c>
      <c r="C39" s="118"/>
      <c r="D39" s="93">
        <v>-2.2127148248718212E-2</v>
      </c>
      <c r="E39" s="2"/>
      <c r="F39" s="85"/>
    </row>
    <row r="40" spans="1:16" ht="30" customHeight="1" x14ac:dyDescent="0.25">
      <c r="A40" s="82" t="s">
        <v>42</v>
      </c>
      <c r="B40" s="115">
        <v>22.491183945249531</v>
      </c>
      <c r="C40" s="117"/>
      <c r="D40" s="93">
        <v>0.65463659153455622</v>
      </c>
      <c r="E40" s="94"/>
      <c r="F40" s="85" t="s">
        <v>79</v>
      </c>
      <c r="G40" s="79"/>
      <c r="H40" s="79"/>
      <c r="I40" s="79"/>
      <c r="J40" s="79"/>
      <c r="K40" s="79"/>
      <c r="L40" s="79"/>
      <c r="M40" s="79"/>
      <c r="N40" s="79"/>
      <c r="O40" s="79"/>
      <c r="P40" s="79"/>
    </row>
    <row r="41" spans="1:16" ht="30" customHeight="1" x14ac:dyDescent="0.25">
      <c r="A41" s="82" t="s">
        <v>43</v>
      </c>
      <c r="B41" s="115">
        <v>0.22867594540753888</v>
      </c>
      <c r="C41" s="117"/>
      <c r="D41" s="93">
        <v>6.8822004046303759E-2</v>
      </c>
      <c r="E41" s="94"/>
      <c r="F41" s="85" t="s">
        <v>80</v>
      </c>
      <c r="G41" s="79"/>
      <c r="H41" s="79"/>
      <c r="I41" s="79"/>
      <c r="J41" s="79"/>
      <c r="K41" s="79"/>
      <c r="L41" s="79"/>
      <c r="M41" s="79"/>
      <c r="N41" s="79"/>
      <c r="O41" s="79"/>
      <c r="P41" s="79"/>
    </row>
    <row r="42" spans="1:16" ht="30" customHeight="1" x14ac:dyDescent="0.25">
      <c r="A42" s="82" t="s">
        <v>44</v>
      </c>
      <c r="B42" s="115">
        <v>-2.4845533042423398</v>
      </c>
      <c r="C42" s="117"/>
      <c r="D42" s="93">
        <v>-8.6435899821374076E-2</v>
      </c>
      <c r="E42" s="94"/>
      <c r="F42" s="85" t="s">
        <v>82</v>
      </c>
      <c r="G42" s="79"/>
      <c r="H42" s="79"/>
      <c r="I42" s="79"/>
      <c r="J42" s="79"/>
      <c r="K42" s="79"/>
      <c r="L42" s="79"/>
      <c r="M42" s="79"/>
      <c r="N42" s="79"/>
      <c r="O42" s="79"/>
      <c r="P42" s="79"/>
    </row>
    <row r="43" spans="1:16" ht="30" customHeight="1" x14ac:dyDescent="0.25">
      <c r="A43" s="82" t="s">
        <v>47</v>
      </c>
      <c r="B43" s="115">
        <v>49.333521805000053</v>
      </c>
      <c r="C43" s="117"/>
      <c r="D43" s="93" t="s">
        <v>108</v>
      </c>
      <c r="E43" s="94"/>
      <c r="F43" s="85" t="s">
        <v>81</v>
      </c>
      <c r="G43" s="79"/>
      <c r="H43" s="79"/>
      <c r="I43" s="79"/>
      <c r="J43" s="79"/>
      <c r="K43" s="79"/>
      <c r="L43" s="79"/>
      <c r="M43" s="79"/>
      <c r="N43" s="79"/>
      <c r="O43" s="79"/>
      <c r="P43" s="79"/>
    </row>
    <row r="44" spans="1:16" ht="4.5" customHeight="1" thickBot="1" x14ac:dyDescent="0.3">
      <c r="A44" s="87"/>
      <c r="B44" s="145"/>
      <c r="C44" s="146"/>
      <c r="D44" s="96"/>
      <c r="E44" s="95"/>
      <c r="F44" s="89"/>
      <c r="G44" s="79"/>
      <c r="H44" s="79"/>
      <c r="I44" s="79"/>
      <c r="J44" s="79"/>
      <c r="K44" s="79"/>
      <c r="L44" s="79"/>
      <c r="M44" s="79"/>
      <c r="N44" s="79"/>
      <c r="O44" s="79"/>
      <c r="P44" s="79"/>
    </row>
    <row r="45" spans="1:16" ht="30" customHeight="1" x14ac:dyDescent="0.35">
      <c r="A45" s="157" t="str">
        <f>"Year-to-Date "&amp;'Cons Subsidies Accrual-Rounded'!A$4</f>
        <v>Year-to-Date Sep 2020</v>
      </c>
      <c r="B45" s="157"/>
      <c r="C45" s="157"/>
      <c r="D45" s="157"/>
      <c r="E45" s="157"/>
      <c r="F45" s="157"/>
    </row>
    <row r="46" spans="1:16" ht="12" customHeight="1" thickBot="1" x14ac:dyDescent="0.3"/>
    <row r="47" spans="1:16" ht="16.5" customHeight="1" x14ac:dyDescent="0.25">
      <c r="A47" s="182" t="s">
        <v>58</v>
      </c>
      <c r="B47" s="172" t="s">
        <v>61</v>
      </c>
      <c r="C47" s="173">
        <v>0</v>
      </c>
      <c r="D47" s="176" t="s">
        <v>59</v>
      </c>
      <c r="E47" s="177">
        <v>0</v>
      </c>
      <c r="F47" s="180" t="s">
        <v>60</v>
      </c>
    </row>
    <row r="48" spans="1:16" ht="16.5" customHeight="1" x14ac:dyDescent="0.25">
      <c r="A48" s="183"/>
      <c r="B48" s="174"/>
      <c r="C48" s="175"/>
      <c r="D48" s="178"/>
      <c r="E48" s="179"/>
      <c r="F48" s="181"/>
    </row>
    <row r="49" spans="1:6" ht="15.75" customHeight="1" x14ac:dyDescent="0.25">
      <c r="A49" s="80"/>
      <c r="B49" s="166"/>
      <c r="C49" s="167"/>
      <c r="D49" s="168"/>
      <c r="E49" s="169"/>
      <c r="F49" s="81"/>
    </row>
    <row r="50" spans="1:6" s="79" customFormat="1" ht="30" hidden="1" customHeight="1" x14ac:dyDescent="0.25">
      <c r="A50" s="82" t="str">
        <f>'Cons Subsidies Accrual-Rounded'!$B$13</f>
        <v>Metropolitan Mass Transportation Operating Assistance (MMTOA)</v>
      </c>
      <c r="B50" s="114">
        <f>'Cons Subsidies Accrual-Rounded'!$J$13</f>
        <v>0</v>
      </c>
      <c r="C50" s="116"/>
      <c r="D50" s="93" t="s">
        <v>106</v>
      </c>
      <c r="E50" s="94"/>
      <c r="F50" s="84"/>
    </row>
    <row r="51" spans="1:6" s="79" customFormat="1" ht="30" customHeight="1" x14ac:dyDescent="0.25">
      <c r="A51" s="82" t="s">
        <v>3</v>
      </c>
      <c r="B51" s="114">
        <v>-24.861547514477422</v>
      </c>
      <c r="C51" s="116"/>
      <c r="D51" s="93">
        <v>-6.658649023857463E-2</v>
      </c>
      <c r="E51" s="94"/>
      <c r="F51" s="84" t="s">
        <v>71</v>
      </c>
    </row>
    <row r="52" spans="1:6" s="79" customFormat="1" ht="30" customHeight="1" x14ac:dyDescent="0.25">
      <c r="A52" s="82" t="s">
        <v>62</v>
      </c>
      <c r="B52" s="114">
        <v>34.084989118048156</v>
      </c>
      <c r="C52" s="116"/>
      <c r="D52" s="93">
        <v>0.18913823203036484</v>
      </c>
      <c r="E52" s="94"/>
      <c r="F52" s="84" t="s">
        <v>71</v>
      </c>
    </row>
    <row r="53" spans="1:6" s="79" customFormat="1" ht="30" customHeight="1" x14ac:dyDescent="0.25">
      <c r="A53" s="82" t="s">
        <v>63</v>
      </c>
      <c r="B53" s="114">
        <v>26.57549518347362</v>
      </c>
      <c r="C53" s="116"/>
      <c r="D53" s="93">
        <v>0.32264626639699984</v>
      </c>
      <c r="E53" s="94"/>
      <c r="F53" s="84" t="s">
        <v>71</v>
      </c>
    </row>
    <row r="54" spans="1:6" s="79" customFormat="1" ht="30" hidden="1" customHeight="1" x14ac:dyDescent="0.25">
      <c r="A54" s="82" t="s">
        <v>6</v>
      </c>
      <c r="B54" s="114">
        <v>0</v>
      </c>
      <c r="C54" s="116"/>
      <c r="D54" s="93" t="s">
        <v>106</v>
      </c>
      <c r="E54" s="94"/>
      <c r="F54" s="84"/>
    </row>
    <row r="55" spans="1:6" s="79" customFormat="1" ht="30" hidden="1" customHeight="1" x14ac:dyDescent="0.25">
      <c r="A55" s="82" t="s">
        <v>7</v>
      </c>
      <c r="B55" s="114">
        <v>1.0180851899999652</v>
      </c>
      <c r="C55" s="116"/>
      <c r="D55" s="93">
        <v>3.9613467459103579E-3</v>
      </c>
      <c r="E55" s="94"/>
      <c r="F55" s="84"/>
    </row>
    <row r="56" spans="1:6" s="79" customFormat="1" ht="30" customHeight="1" x14ac:dyDescent="0.25">
      <c r="A56" s="82" t="s">
        <v>12</v>
      </c>
      <c r="B56" s="114">
        <v>167.07333822502494</v>
      </c>
      <c r="C56" s="116"/>
      <c r="D56" s="93">
        <v>0.18192609609591573</v>
      </c>
      <c r="E56" s="94"/>
      <c r="F56" s="84" t="s">
        <v>71</v>
      </c>
    </row>
    <row r="57" spans="1:6" s="79" customFormat="1" ht="30" customHeight="1" x14ac:dyDescent="0.25">
      <c r="A57" s="82" t="s">
        <v>13</v>
      </c>
      <c r="B57" s="114">
        <v>-39.08</v>
      </c>
      <c r="C57" s="116"/>
      <c r="D57" s="93">
        <v>-0.5</v>
      </c>
      <c r="E57" s="94"/>
      <c r="F57" s="84" t="s">
        <v>74</v>
      </c>
    </row>
    <row r="58" spans="1:6" s="79" customFormat="1" ht="30" customHeight="1" x14ac:dyDescent="0.25">
      <c r="A58" s="82" t="s">
        <v>14</v>
      </c>
      <c r="B58" s="114">
        <v>-65.815303285187383</v>
      </c>
      <c r="C58" s="116"/>
      <c r="D58" s="93">
        <v>-0.2978533300323189</v>
      </c>
      <c r="E58" s="94"/>
      <c r="F58" s="84" t="s">
        <v>71</v>
      </c>
    </row>
    <row r="59" spans="1:6" s="79" customFormat="1" ht="30" customHeight="1" x14ac:dyDescent="0.25">
      <c r="A59" s="82" t="s">
        <v>19</v>
      </c>
      <c r="B59" s="115">
        <v>-26.400228606249982</v>
      </c>
      <c r="C59" s="116"/>
      <c r="D59" s="93">
        <v>-0.1270036680109945</v>
      </c>
      <c r="E59" s="94"/>
      <c r="F59" s="84" t="s">
        <v>71</v>
      </c>
    </row>
    <row r="60" spans="1:6" s="79" customFormat="1" ht="30" hidden="1" customHeight="1" x14ac:dyDescent="0.25">
      <c r="A60" s="82" t="s">
        <v>20</v>
      </c>
      <c r="B60" s="115">
        <v>0</v>
      </c>
      <c r="C60" s="116"/>
      <c r="D60" s="93" t="s">
        <v>106</v>
      </c>
      <c r="E60" s="94"/>
      <c r="F60" s="84"/>
    </row>
    <row r="61" spans="1:6" s="79" customFormat="1" ht="30" hidden="1" customHeight="1" x14ac:dyDescent="0.25">
      <c r="A61" s="82" t="s">
        <v>21</v>
      </c>
      <c r="B61" s="115">
        <v>0</v>
      </c>
      <c r="C61" s="116"/>
      <c r="D61" s="93" t="s">
        <v>106</v>
      </c>
      <c r="E61" s="94"/>
      <c r="F61" s="84"/>
    </row>
    <row r="62" spans="1:6" s="79" customFormat="1" ht="30" hidden="1" customHeight="1" x14ac:dyDescent="0.25">
      <c r="A62" s="82" t="s">
        <v>22</v>
      </c>
      <c r="B62" s="115">
        <v>0</v>
      </c>
      <c r="C62" s="116"/>
      <c r="D62" s="93" t="s">
        <v>106</v>
      </c>
      <c r="E62" s="94"/>
      <c r="F62" s="84"/>
    </row>
    <row r="63" spans="1:6" s="79" customFormat="1" ht="30" hidden="1" customHeight="1" x14ac:dyDescent="0.25">
      <c r="A63" s="82" t="s">
        <v>23</v>
      </c>
      <c r="B63" s="115">
        <v>0</v>
      </c>
      <c r="C63" s="116"/>
      <c r="D63" s="93" t="s">
        <v>106</v>
      </c>
      <c r="E63" s="94"/>
      <c r="F63" s="84"/>
    </row>
    <row r="64" spans="1:6" s="79" customFormat="1" ht="30" hidden="1" customHeight="1" x14ac:dyDescent="0.25">
      <c r="A64" s="82" t="s">
        <v>17</v>
      </c>
      <c r="B64" s="115">
        <v>0</v>
      </c>
      <c r="C64" s="116"/>
      <c r="D64" s="93" t="s">
        <v>106</v>
      </c>
      <c r="E64" s="94"/>
      <c r="F64" s="84"/>
    </row>
    <row r="65" spans="1:16" s="79" customFormat="1" ht="30" customHeight="1" x14ac:dyDescent="0.25">
      <c r="A65" s="82" t="s">
        <v>25</v>
      </c>
      <c r="B65" s="115">
        <v>-32.451473807142861</v>
      </c>
      <c r="C65" s="116"/>
      <c r="D65" s="93">
        <v>-0.20515973309430874</v>
      </c>
      <c r="E65" s="94"/>
      <c r="F65" s="84" t="s">
        <v>71</v>
      </c>
    </row>
    <row r="66" spans="1:16" s="79" customFormat="1" ht="30" customHeight="1" x14ac:dyDescent="0.25">
      <c r="A66" s="82" t="s">
        <v>26</v>
      </c>
      <c r="B66" s="115">
        <v>-2.1431736455556916</v>
      </c>
      <c r="C66" s="116"/>
      <c r="D66" s="93">
        <v>-1.3424774741144167E-2</v>
      </c>
      <c r="E66" s="94"/>
      <c r="F66" s="84" t="s">
        <v>71</v>
      </c>
    </row>
    <row r="67" spans="1:16" s="79" customFormat="1" ht="30" hidden="1" customHeight="1" x14ac:dyDescent="0.25">
      <c r="A67" s="82" t="s">
        <v>27</v>
      </c>
      <c r="B67" s="115">
        <v>34.59464747841281</v>
      </c>
      <c r="C67" s="116"/>
      <c r="D67" s="93">
        <v>-0.10884988227241731</v>
      </c>
      <c r="E67" s="94"/>
      <c r="F67" s="84"/>
    </row>
    <row r="68" spans="1:16" s="79" customFormat="1" ht="30" hidden="1" customHeight="1" x14ac:dyDescent="0.25">
      <c r="A68" s="82" t="s">
        <v>29</v>
      </c>
      <c r="B68" s="115">
        <v>0</v>
      </c>
      <c r="C68" s="117"/>
      <c r="D68" s="93" t="s">
        <v>106</v>
      </c>
      <c r="E68" s="94"/>
      <c r="F68" s="85"/>
    </row>
    <row r="69" spans="1:16" s="79" customFormat="1" ht="30" customHeight="1" x14ac:dyDescent="0.25">
      <c r="A69" s="82" t="s">
        <v>31</v>
      </c>
      <c r="B69" s="115">
        <v>-123.79670150000001</v>
      </c>
      <c r="C69" s="117"/>
      <c r="D69" s="93">
        <v>-0.98510268610403506</v>
      </c>
      <c r="E69" s="94"/>
      <c r="F69" s="85" t="s">
        <v>74</v>
      </c>
    </row>
    <row r="70" spans="1:16" s="79" customFormat="1" ht="30" hidden="1" customHeight="1" x14ac:dyDescent="0.25">
      <c r="A70" s="82" t="s">
        <v>32</v>
      </c>
      <c r="B70" s="115">
        <v>0</v>
      </c>
      <c r="C70" s="117"/>
      <c r="D70" s="93" t="s">
        <v>106</v>
      </c>
      <c r="E70" s="94"/>
      <c r="F70" s="85"/>
    </row>
    <row r="71" spans="1:16" s="79" customFormat="1" ht="30" hidden="1" customHeight="1" x14ac:dyDescent="0.25">
      <c r="A71" s="82" t="s">
        <v>33</v>
      </c>
      <c r="B71" s="115">
        <v>0</v>
      </c>
      <c r="C71" s="117"/>
      <c r="D71" s="93" t="s">
        <v>106</v>
      </c>
      <c r="E71" s="94"/>
      <c r="F71" s="85"/>
    </row>
    <row r="72" spans="1:16" s="79" customFormat="1" ht="30" hidden="1" customHeight="1" x14ac:dyDescent="0.25">
      <c r="A72" s="82" t="s">
        <v>34</v>
      </c>
      <c r="B72" s="115">
        <v>0</v>
      </c>
      <c r="C72" s="117"/>
      <c r="D72" s="93" t="s">
        <v>106</v>
      </c>
      <c r="E72" s="94"/>
      <c r="F72" s="85"/>
    </row>
    <row r="73" spans="1:16" s="79" customFormat="1" ht="30" hidden="1" customHeight="1" x14ac:dyDescent="0.25">
      <c r="A73" s="82" t="s">
        <v>35</v>
      </c>
      <c r="B73" s="115">
        <v>0</v>
      </c>
      <c r="C73" s="117"/>
      <c r="D73" s="93" t="s">
        <v>106</v>
      </c>
      <c r="E73" s="94"/>
      <c r="F73" s="85"/>
    </row>
    <row r="74" spans="1:16" ht="30" hidden="1" customHeight="1" x14ac:dyDescent="0.25">
      <c r="A74" s="82" t="s">
        <v>36</v>
      </c>
      <c r="B74" s="115">
        <v>0</v>
      </c>
      <c r="C74" s="118"/>
      <c r="D74" s="93" t="s">
        <v>106</v>
      </c>
      <c r="E74" s="2"/>
      <c r="F74" s="86"/>
    </row>
    <row r="75" spans="1:16" ht="30" hidden="1" customHeight="1" x14ac:dyDescent="0.25">
      <c r="A75" s="82" t="s">
        <v>37</v>
      </c>
      <c r="B75" s="115">
        <v>0</v>
      </c>
      <c r="C75" s="118"/>
      <c r="D75" s="93" t="s">
        <v>106</v>
      </c>
      <c r="E75" s="2"/>
      <c r="F75" s="86"/>
    </row>
    <row r="76" spans="1:16" ht="30" hidden="1" customHeight="1" x14ac:dyDescent="0.25">
      <c r="A76" s="82" t="s">
        <v>38</v>
      </c>
      <c r="B76" s="115">
        <v>0</v>
      </c>
      <c r="C76" s="118"/>
      <c r="D76" s="93" t="s">
        <v>106</v>
      </c>
      <c r="E76" s="2"/>
      <c r="F76" s="86"/>
    </row>
    <row r="77" spans="1:16" ht="30" hidden="1" customHeight="1" x14ac:dyDescent="0.25">
      <c r="A77" s="82" t="s">
        <v>39</v>
      </c>
      <c r="B77" s="115">
        <v>-0.81288289628756161</v>
      </c>
      <c r="C77" s="118"/>
      <c r="D77" s="93">
        <v>-6.1963737083193448E-3</v>
      </c>
      <c r="E77" s="2"/>
      <c r="F77" s="85"/>
    </row>
    <row r="78" spans="1:16" ht="30" customHeight="1" x14ac:dyDescent="0.25">
      <c r="A78" s="82" t="s">
        <v>42</v>
      </c>
      <c r="B78" s="115">
        <v>-56.635004734177954</v>
      </c>
      <c r="C78" s="117"/>
      <c r="D78" s="93">
        <v>-0.25295938745177315</v>
      </c>
      <c r="E78" s="94"/>
      <c r="F78" s="85" t="s">
        <v>71</v>
      </c>
      <c r="G78" s="79"/>
      <c r="H78" s="79"/>
      <c r="I78" s="79"/>
      <c r="J78" s="79"/>
      <c r="K78" s="79"/>
      <c r="L78" s="79"/>
      <c r="M78" s="79"/>
      <c r="N78" s="79"/>
      <c r="O78" s="79"/>
      <c r="P78" s="79"/>
    </row>
    <row r="79" spans="1:16" ht="30" customHeight="1" x14ac:dyDescent="0.25">
      <c r="A79" s="82" t="s">
        <v>43</v>
      </c>
      <c r="B79" s="115">
        <v>-10.080431880898987</v>
      </c>
      <c r="C79" s="117"/>
      <c r="D79" s="93">
        <v>-0.49311201125352788</v>
      </c>
      <c r="E79" s="94"/>
      <c r="F79" s="85" t="s">
        <v>71</v>
      </c>
      <c r="G79" s="79"/>
      <c r="H79" s="79"/>
      <c r="I79" s="79"/>
      <c r="J79" s="79"/>
      <c r="K79" s="79"/>
      <c r="L79" s="79"/>
      <c r="M79" s="79"/>
      <c r="N79" s="79"/>
      <c r="O79" s="79"/>
      <c r="P79" s="79"/>
    </row>
    <row r="80" spans="1:16" ht="30" customHeight="1" x14ac:dyDescent="0.25">
      <c r="A80" s="82" t="s">
        <v>44</v>
      </c>
      <c r="B80" s="115">
        <v>-9.1327420629764617</v>
      </c>
      <c r="C80" s="117"/>
      <c r="D80" s="93">
        <v>-4.7211101687604215E-2</v>
      </c>
      <c r="E80" s="94"/>
      <c r="F80" s="85" t="s">
        <v>71</v>
      </c>
      <c r="G80" s="79"/>
      <c r="H80" s="79"/>
      <c r="I80" s="79"/>
      <c r="J80" s="79"/>
      <c r="K80" s="79"/>
      <c r="L80" s="79"/>
      <c r="M80" s="79"/>
      <c r="N80" s="79"/>
      <c r="O80" s="79"/>
      <c r="P80" s="79"/>
    </row>
    <row r="81" spans="1:16" ht="29.25" customHeight="1" x14ac:dyDescent="0.25">
      <c r="A81" s="82" t="s">
        <v>47</v>
      </c>
      <c r="B81" s="115">
        <v>177.209174257</v>
      </c>
      <c r="C81" s="117"/>
      <c r="D81" s="93" t="s">
        <v>92</v>
      </c>
      <c r="E81" s="94"/>
      <c r="F81" s="85" t="s">
        <v>71</v>
      </c>
      <c r="G81" s="79"/>
      <c r="H81" s="79"/>
      <c r="I81" s="79"/>
      <c r="J81" s="79"/>
      <c r="K81" s="79"/>
      <c r="L81" s="79"/>
      <c r="M81" s="79"/>
      <c r="N81" s="79"/>
      <c r="O81" s="79"/>
      <c r="P81" s="79"/>
    </row>
    <row r="82" spans="1:16" ht="6" customHeight="1" thickBot="1" x14ac:dyDescent="0.3">
      <c r="A82" s="90"/>
      <c r="B82" s="147"/>
      <c r="C82" s="148"/>
      <c r="D82" s="97"/>
      <c r="E82" s="98"/>
      <c r="F82" s="92"/>
    </row>
  </sheetData>
  <mergeCells count="20">
    <mergeCell ref="A47:A48"/>
    <mergeCell ref="B47:C48"/>
    <mergeCell ref="D47:E48"/>
    <mergeCell ref="F47:F48"/>
    <mergeCell ref="B49:C49"/>
    <mergeCell ref="D49:E49"/>
    <mergeCell ref="A1:F1"/>
    <mergeCell ref="A4:F4"/>
    <mergeCell ref="A2:F2"/>
    <mergeCell ref="A3:F3"/>
    <mergeCell ref="A5:F5"/>
    <mergeCell ref="A6:F6"/>
    <mergeCell ref="A45:F45"/>
    <mergeCell ref="B11:C11"/>
    <mergeCell ref="D11:E11"/>
    <mergeCell ref="A7:F7"/>
    <mergeCell ref="A9:A10"/>
    <mergeCell ref="B9:C10"/>
    <mergeCell ref="D9:E10"/>
    <mergeCell ref="F9:F10"/>
  </mergeCells>
  <conditionalFormatting sqref="A9:B9 D9 A10">
    <cfRule type="cellIs" dxfId="95" priority="2648" operator="equal">
      <formula>"Hide No Variance"</formula>
    </cfRule>
  </conditionalFormatting>
  <conditionalFormatting sqref="B12:B18 B50:B56">
    <cfRule type="cellIs" dxfId="94" priority="2646" operator="equal">
      <formula>"HIDE "</formula>
    </cfRule>
  </conditionalFormatting>
  <conditionalFormatting sqref="B19:B20">
    <cfRule type="cellIs" dxfId="93" priority="2453" operator="equal">
      <formula>"HIDE "</formula>
    </cfRule>
  </conditionalFormatting>
  <conditionalFormatting sqref="B81">
    <cfRule type="cellIs" dxfId="92" priority="239" operator="equal">
      <formula>"HIDE "</formula>
    </cfRule>
  </conditionalFormatting>
  <conditionalFormatting sqref="D12:D24 D50:D62 D26:D44 D64:D81">
    <cfRule type="cellIs" dxfId="91" priority="238" operator="equal">
      <formula>"HIDE "</formula>
    </cfRule>
  </conditionalFormatting>
  <conditionalFormatting sqref="B22:B24 E22:E24">
    <cfRule type="cellIs" dxfId="90" priority="2450" operator="equal">
      <formula>"HIDE "</formula>
    </cfRule>
  </conditionalFormatting>
  <conditionalFormatting sqref="B26 E26">
    <cfRule type="cellIs" dxfId="89" priority="2374" operator="equal">
      <formula>"HIDE "</formula>
    </cfRule>
  </conditionalFormatting>
  <conditionalFormatting sqref="B27:B29 E27:E29">
    <cfRule type="cellIs" dxfId="88" priority="2298" operator="equal">
      <formula>"HIDE "</formula>
    </cfRule>
  </conditionalFormatting>
  <conditionalFormatting sqref="B30">
    <cfRule type="cellIs" dxfId="87" priority="2222" operator="equal">
      <formula>"HIDE "</formula>
    </cfRule>
  </conditionalFormatting>
  <conditionalFormatting sqref="B31:B38">
    <cfRule type="cellIs" dxfId="86" priority="2220" operator="equal">
      <formula>"HIDE "</formula>
    </cfRule>
  </conditionalFormatting>
  <conditionalFormatting sqref="B39">
    <cfRule type="cellIs" dxfId="85" priority="2144" operator="equal">
      <formula>"HIDE "</formula>
    </cfRule>
  </conditionalFormatting>
  <conditionalFormatting sqref="B40">
    <cfRule type="cellIs" dxfId="84" priority="2142" operator="equal">
      <formula>"HIDE "</formula>
    </cfRule>
  </conditionalFormatting>
  <conditionalFormatting sqref="B41:B42">
    <cfRule type="cellIs" dxfId="83" priority="2140" operator="equal">
      <formula>"HIDE "</formula>
    </cfRule>
  </conditionalFormatting>
  <conditionalFormatting sqref="B43">
    <cfRule type="cellIs" dxfId="82" priority="1842" operator="equal">
      <formula>"HIDE "</formula>
    </cfRule>
  </conditionalFormatting>
  <conditionalFormatting sqref="A47:B47 D47 A48">
    <cfRule type="cellIs" dxfId="81" priority="1840" operator="equal">
      <formula>"Hide No Variance"</formula>
    </cfRule>
  </conditionalFormatting>
  <conditionalFormatting sqref="D49:E49">
    <cfRule type="cellIs" dxfId="80" priority="1839" operator="equal">
      <formula>"HIDE "</formula>
    </cfRule>
  </conditionalFormatting>
  <conditionalFormatting sqref="B57:B58">
    <cfRule type="cellIs" dxfId="79" priority="847" operator="equal">
      <formula>"HIDE "</formula>
    </cfRule>
  </conditionalFormatting>
  <conditionalFormatting sqref="B60:B62 E60:E62">
    <cfRule type="cellIs" dxfId="78" priority="846" operator="equal">
      <formula>"HIDE "</formula>
    </cfRule>
  </conditionalFormatting>
  <conditionalFormatting sqref="B64 E64">
    <cfRule type="cellIs" dxfId="77" priority="770" operator="equal">
      <formula>"HIDE "</formula>
    </cfRule>
  </conditionalFormatting>
  <conditionalFormatting sqref="B65:B67 E65:E67">
    <cfRule type="cellIs" dxfId="76" priority="694" operator="equal">
      <formula>"HIDE "</formula>
    </cfRule>
  </conditionalFormatting>
  <conditionalFormatting sqref="B68">
    <cfRule type="cellIs" dxfId="75" priority="618" operator="equal">
      <formula>"HIDE "</formula>
    </cfRule>
  </conditionalFormatting>
  <conditionalFormatting sqref="B69:B76">
    <cfRule type="cellIs" dxfId="74" priority="617" operator="equal">
      <formula>"HIDE "</formula>
    </cfRule>
  </conditionalFormatting>
  <conditionalFormatting sqref="B77">
    <cfRule type="cellIs" dxfId="73" priority="541" operator="equal">
      <formula>"HIDE "</formula>
    </cfRule>
  </conditionalFormatting>
  <conditionalFormatting sqref="B78">
    <cfRule type="cellIs" dxfId="72" priority="539" operator="equal">
      <formula>"HIDE "</formula>
    </cfRule>
  </conditionalFormatting>
  <conditionalFormatting sqref="B79:B80">
    <cfRule type="cellIs" dxfId="71" priority="537" operator="equal">
      <formula>"HIDE "</formula>
    </cfRule>
  </conditionalFormatting>
  <conditionalFormatting sqref="J23">
    <cfRule type="cellIs" dxfId="70" priority="237" operator="equal">
      <formula>"NO VAR"</formula>
    </cfRule>
  </conditionalFormatting>
  <conditionalFormatting sqref="J23">
    <cfRule type="cellIs" dxfId="69" priority="236" operator="equal">
      <formula>"HIDE-NO VAR"</formula>
    </cfRule>
  </conditionalFormatting>
  <conditionalFormatting sqref="J23">
    <cfRule type="cellIs" dxfId="68" priority="235" operator="equal">
      <formula>"ERROR "</formula>
    </cfRule>
  </conditionalFormatting>
  <conditionalFormatting sqref="J23">
    <cfRule type="cellIs" dxfId="67" priority="234" operator="equal">
      <formula>"HIDE-NO VAR"</formula>
    </cfRule>
  </conditionalFormatting>
  <conditionalFormatting sqref="J23">
    <cfRule type="cellIs" dxfId="66" priority="233" operator="equal">
      <formula>"HIDE-NO VAR"</formula>
    </cfRule>
  </conditionalFormatting>
  <conditionalFormatting sqref="J23">
    <cfRule type="cellIs" dxfId="65" priority="232" operator="equal">
      <formula>"NO VAR"</formula>
    </cfRule>
  </conditionalFormatting>
  <conditionalFormatting sqref="J23">
    <cfRule type="cellIs" dxfId="64" priority="231" operator="equal">
      <formula>"HIDE-NO VAR"</formula>
    </cfRule>
  </conditionalFormatting>
  <conditionalFormatting sqref="J23">
    <cfRule type="cellIs" dxfId="63" priority="230" operator="equal">
      <formula>"NO VAR"</formula>
    </cfRule>
  </conditionalFormatting>
  <conditionalFormatting sqref="J23">
    <cfRule type="cellIs" dxfId="62" priority="229" operator="equal">
      <formula>"HIDE-NO VAR"</formula>
    </cfRule>
  </conditionalFormatting>
  <conditionalFormatting sqref="J23">
    <cfRule type="cellIs" dxfId="61" priority="228" operator="equal">
      <formula>"NO VAR"</formula>
    </cfRule>
  </conditionalFormatting>
  <conditionalFormatting sqref="J23">
    <cfRule type="cellIs" dxfId="60" priority="227" operator="equal">
      <formula>"NO VAR"</formula>
    </cfRule>
  </conditionalFormatting>
  <conditionalFormatting sqref="J23">
    <cfRule type="cellIs" dxfId="59" priority="226" operator="equal">
      <formula>"HIDE-NO VAR"</formula>
    </cfRule>
  </conditionalFormatting>
  <conditionalFormatting sqref="J23">
    <cfRule type="cellIs" dxfId="58" priority="225" operator="equal">
      <formula>"NO VAR"</formula>
    </cfRule>
  </conditionalFormatting>
  <conditionalFormatting sqref="J23">
    <cfRule type="cellIs" dxfId="57" priority="224" operator="equal">
      <formula>"NO VAR"</formula>
    </cfRule>
  </conditionalFormatting>
  <conditionalFormatting sqref="J23">
    <cfRule type="cellIs" dxfId="56" priority="223" operator="equal">
      <formula>"HIDE-NO VAR"</formula>
    </cfRule>
  </conditionalFormatting>
  <conditionalFormatting sqref="J23">
    <cfRule type="cellIs" dxfId="55" priority="222" operator="equal">
      <formula>"NO VAR"</formula>
    </cfRule>
  </conditionalFormatting>
  <conditionalFormatting sqref="J23">
    <cfRule type="cellIs" dxfId="54" priority="221" operator="equal">
      <formula>"NO VAR"</formula>
    </cfRule>
  </conditionalFormatting>
  <conditionalFormatting sqref="J23">
    <cfRule type="cellIs" dxfId="53" priority="220" operator="equal">
      <formula>"HIDE-NO VAR"</formula>
    </cfRule>
  </conditionalFormatting>
  <conditionalFormatting sqref="J23">
    <cfRule type="cellIs" dxfId="52" priority="219" operator="equal">
      <formula>"NO VAR"</formula>
    </cfRule>
  </conditionalFormatting>
  <conditionalFormatting sqref="J23">
    <cfRule type="cellIs" dxfId="51" priority="218" operator="equal">
      <formula>"NO VAR"</formula>
    </cfRule>
  </conditionalFormatting>
  <conditionalFormatting sqref="J23">
    <cfRule type="cellIs" dxfId="50" priority="217" operator="equal">
      <formula>"HIDE-NO VAR"</formula>
    </cfRule>
  </conditionalFormatting>
  <conditionalFormatting sqref="J23">
    <cfRule type="cellIs" dxfId="49" priority="216" operator="equal">
      <formula>"NO VAR"</formula>
    </cfRule>
  </conditionalFormatting>
  <conditionalFormatting sqref="J23">
    <cfRule type="cellIs" dxfId="48" priority="215" operator="equal">
      <formula>"NO VAR"</formula>
    </cfRule>
  </conditionalFormatting>
  <conditionalFormatting sqref="J23">
    <cfRule type="cellIs" dxfId="47" priority="214" operator="equal">
      <formula>"HIDE-NO VAR"</formula>
    </cfRule>
  </conditionalFormatting>
  <conditionalFormatting sqref="J23">
    <cfRule type="cellIs" dxfId="46" priority="213" operator="equal">
      <formula>"NO VAR"</formula>
    </cfRule>
  </conditionalFormatting>
  <conditionalFormatting sqref="J23">
    <cfRule type="cellIs" dxfId="45" priority="212" operator="equal">
      <formula>"NO VAR"</formula>
    </cfRule>
  </conditionalFormatting>
  <conditionalFormatting sqref="J23">
    <cfRule type="cellIs" dxfId="44" priority="211" operator="equal">
      <formula>"HIDE-NO VAR"</formula>
    </cfRule>
  </conditionalFormatting>
  <conditionalFormatting sqref="J23">
    <cfRule type="cellIs" dxfId="43" priority="210" operator="equal">
      <formula>"NO VAR"</formula>
    </cfRule>
  </conditionalFormatting>
  <conditionalFormatting sqref="J23">
    <cfRule type="cellIs" dxfId="42" priority="209" operator="equal">
      <formula>"NO VAR"</formula>
    </cfRule>
  </conditionalFormatting>
  <conditionalFormatting sqref="J23">
    <cfRule type="cellIs" dxfId="41" priority="208" operator="equal">
      <formula>"HIDE-NO VAR"</formula>
    </cfRule>
  </conditionalFormatting>
  <conditionalFormatting sqref="J23">
    <cfRule type="cellIs" dxfId="40" priority="207" operator="equal">
      <formula>"NO VAR"</formula>
    </cfRule>
  </conditionalFormatting>
  <conditionalFormatting sqref="J23">
    <cfRule type="cellIs" dxfId="39" priority="206" operator="equal">
      <formula>"NO VAR"</formula>
    </cfRule>
  </conditionalFormatting>
  <conditionalFormatting sqref="D25">
    <cfRule type="cellIs" dxfId="38" priority="77" operator="equal">
      <formula>"HIDE "</formula>
    </cfRule>
  </conditionalFormatting>
  <conditionalFormatting sqref="B25 E25">
    <cfRule type="cellIs" dxfId="37" priority="152" operator="equal">
      <formula>"HIDE "</formula>
    </cfRule>
  </conditionalFormatting>
  <conditionalFormatting sqref="D63">
    <cfRule type="cellIs" dxfId="36" priority="1" operator="equal">
      <formula>"HIDE "</formula>
    </cfRule>
  </conditionalFormatting>
  <conditionalFormatting sqref="B63 E63">
    <cfRule type="cellIs" dxfId="35" priority="76" operator="equal">
      <formula>"HIDE "</formula>
    </cfRule>
  </conditionalFormatting>
  <printOptions horizontalCentered="1"/>
  <pageMargins left="0.7" right="0.7" top="0.75" bottom="0.75" header="0.3" footer="0.3"/>
  <pageSetup scale="62" orientation="landscape" r:id="rId1"/>
  <rowBreaks count="1" manualBreakCount="1">
    <brk id="44" max="16383" man="1"/>
  </rowBreaks>
  <drawing r:id="rId2"/>
  <legacyDrawing r:id="rId3"/>
  <controls>
    <mc:AlternateContent xmlns:mc="http://schemas.openxmlformats.org/markup-compatibility/2006">
      <mc:Choice Requires="x14">
        <control shapeId="4098" r:id="rId4" name="CommandButton2">
          <controlPr defaultSize="0" autoLine="0" r:id="rId5">
            <anchor moveWithCells="1">
              <from>
                <xdr:col>7</xdr:col>
                <xdr:colOff>28575</xdr:colOff>
                <xdr:row>2</xdr:row>
                <xdr:rowOff>190500</xdr:rowOff>
              </from>
              <to>
                <xdr:col>8</xdr:col>
                <xdr:colOff>942975</xdr:colOff>
                <xdr:row>4</xdr:row>
                <xdr:rowOff>171450</xdr:rowOff>
              </to>
            </anchor>
          </controlPr>
        </control>
      </mc:Choice>
      <mc:Fallback>
        <control shapeId="4098" r:id="rId4" name="CommandButton2"/>
      </mc:Fallback>
    </mc:AlternateContent>
    <mc:AlternateContent xmlns:mc="http://schemas.openxmlformats.org/markup-compatibility/2006">
      <mc:Choice Requires="x14">
        <control shapeId="4097" r:id="rId6" name="CommandButton1">
          <controlPr defaultSize="0" autoLine="0" r:id="rId7">
            <anchor moveWithCells="1">
              <from>
                <xdr:col>7</xdr:col>
                <xdr:colOff>38100</xdr:colOff>
                <xdr:row>0</xdr:row>
                <xdr:rowOff>133350</xdr:rowOff>
              </from>
              <to>
                <xdr:col>8</xdr:col>
                <xdr:colOff>962025</xdr:colOff>
                <xdr:row>2</xdr:row>
                <xdr:rowOff>9525</xdr:rowOff>
              </to>
            </anchor>
          </controlPr>
        </control>
      </mc:Choice>
      <mc:Fallback>
        <control shapeId="4097" r:id="rId6" name="CommandButton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6" tint="-0.249977111117893"/>
  </sheetPr>
  <dimension ref="A1:AE153"/>
  <sheetViews>
    <sheetView zoomScale="70" zoomScaleNormal="70" workbookViewId="0">
      <selection sqref="A1:V1"/>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s>
  <sheetData>
    <row r="1" spans="1:31" s="64" customFormat="1" ht="28.5" x14ac:dyDescent="0.45">
      <c r="A1" s="155" t="s">
        <v>0</v>
      </c>
      <c r="B1" s="155"/>
      <c r="C1" s="155"/>
      <c r="D1" s="155"/>
      <c r="E1" s="155"/>
      <c r="F1" s="155"/>
      <c r="G1" s="155"/>
      <c r="H1" s="155"/>
      <c r="I1" s="155"/>
      <c r="J1" s="155"/>
      <c r="K1" s="155"/>
      <c r="L1" s="155"/>
      <c r="M1" s="155"/>
      <c r="N1" s="155"/>
      <c r="O1" s="155"/>
      <c r="P1" s="155"/>
      <c r="Q1" s="155"/>
      <c r="R1" s="155"/>
      <c r="S1" s="155"/>
      <c r="T1" s="155"/>
      <c r="U1" s="155"/>
      <c r="V1" s="155"/>
    </row>
    <row r="2" spans="1:31" s="6" customFormat="1" ht="22.5" customHeight="1" x14ac:dyDescent="0.4">
      <c r="A2" s="164" t="s">
        <v>101</v>
      </c>
      <c r="B2" s="164"/>
      <c r="C2" s="164"/>
      <c r="D2" s="164"/>
      <c r="E2" s="164"/>
      <c r="F2" s="164"/>
      <c r="G2" s="164"/>
      <c r="H2" s="164"/>
      <c r="I2" s="164"/>
      <c r="J2" s="164"/>
      <c r="K2" s="164"/>
      <c r="L2" s="164"/>
      <c r="M2" s="164"/>
      <c r="N2" s="164"/>
      <c r="O2" s="164"/>
      <c r="P2" s="164"/>
      <c r="Q2" s="164"/>
      <c r="R2" s="164"/>
      <c r="S2" s="164"/>
      <c r="T2" s="164"/>
      <c r="U2" s="164"/>
      <c r="V2" s="75"/>
    </row>
    <row r="3" spans="1:31" s="65" customFormat="1" ht="22.5" customHeight="1" x14ac:dyDescent="0.4">
      <c r="A3" s="156" t="s">
        <v>57</v>
      </c>
      <c r="B3" s="156"/>
      <c r="C3" s="156"/>
      <c r="D3" s="156"/>
      <c r="E3" s="156"/>
      <c r="F3" s="156"/>
      <c r="G3" s="156"/>
      <c r="H3" s="156"/>
      <c r="I3" s="156"/>
      <c r="J3" s="156"/>
      <c r="K3" s="156"/>
      <c r="L3" s="156"/>
      <c r="M3" s="156"/>
      <c r="N3" s="156"/>
      <c r="O3" s="156"/>
      <c r="P3" s="156"/>
      <c r="Q3" s="156"/>
      <c r="R3" s="156"/>
      <c r="S3" s="156"/>
      <c r="T3" s="156"/>
      <c r="U3" s="156"/>
      <c r="V3" s="156"/>
    </row>
    <row r="4" spans="1:31" s="66" customFormat="1" ht="22.5" customHeight="1" x14ac:dyDescent="0.35">
      <c r="A4" s="157" t="s">
        <v>103</v>
      </c>
      <c r="B4" s="158"/>
      <c r="C4" s="158"/>
      <c r="D4" s="158"/>
      <c r="E4" s="158"/>
      <c r="F4" s="158"/>
      <c r="G4" s="158"/>
      <c r="H4" s="158"/>
      <c r="I4" s="158"/>
      <c r="J4" s="158"/>
      <c r="K4" s="158"/>
      <c r="L4" s="158"/>
      <c r="M4" s="158"/>
      <c r="N4" s="158"/>
      <c r="O4" s="158"/>
      <c r="P4" s="158"/>
      <c r="Q4" s="158"/>
      <c r="R4" s="158"/>
      <c r="S4" s="158"/>
      <c r="T4" s="158"/>
      <c r="U4" s="158"/>
      <c r="V4" s="158"/>
    </row>
    <row r="5" spans="1:31" s="67" customFormat="1" ht="20.25" customHeight="1" x14ac:dyDescent="0.35">
      <c r="A5" s="159" t="s">
        <v>5</v>
      </c>
      <c r="B5" s="160"/>
      <c r="C5" s="160"/>
      <c r="D5" s="160"/>
      <c r="E5" s="160"/>
      <c r="F5" s="160"/>
      <c r="G5" s="160"/>
      <c r="H5" s="160"/>
      <c r="I5" s="160"/>
      <c r="J5" s="160"/>
      <c r="K5" s="160"/>
      <c r="L5" s="160"/>
      <c r="M5" s="160"/>
      <c r="N5" s="160"/>
      <c r="O5" s="160"/>
      <c r="P5" s="160"/>
      <c r="Q5" s="160"/>
      <c r="R5" s="160"/>
      <c r="S5" s="160"/>
      <c r="T5" s="160"/>
      <c r="U5" s="160"/>
      <c r="V5" s="160"/>
    </row>
    <row r="7" spans="1:31" ht="17.25" customHeight="1" x14ac:dyDescent="0.25"/>
    <row r="8" spans="1:31" s="71" customFormat="1" ht="22.5" customHeight="1" x14ac:dyDescent="0.25">
      <c r="A8" s="68"/>
      <c r="B8" s="69"/>
      <c r="C8" s="70"/>
      <c r="D8" s="188" t="s">
        <v>49</v>
      </c>
      <c r="E8" s="189"/>
      <c r="F8" s="189"/>
      <c r="G8" s="188" t="s">
        <v>50</v>
      </c>
      <c r="H8" s="189"/>
      <c r="I8" s="189"/>
      <c r="J8" s="188" t="s">
        <v>51</v>
      </c>
      <c r="K8" s="189"/>
      <c r="L8" s="189"/>
      <c r="M8" s="188" t="s">
        <v>52</v>
      </c>
      <c r="N8" s="189"/>
      <c r="O8" s="190"/>
      <c r="P8" s="188" t="s">
        <v>53</v>
      </c>
      <c r="Q8" s="189"/>
      <c r="R8" s="190"/>
      <c r="S8" s="188" t="s">
        <v>54</v>
      </c>
      <c r="T8" s="189"/>
      <c r="U8" s="190"/>
    </row>
    <row r="9" spans="1:31" s="1" customFormat="1" ht="18" customHeight="1" x14ac:dyDescent="0.3">
      <c r="A9" s="15"/>
      <c r="B9" s="16"/>
      <c r="C9" s="16"/>
      <c r="D9" s="38" t="s">
        <v>104</v>
      </c>
      <c r="E9" s="186" t="s">
        <v>69</v>
      </c>
      <c r="F9" s="184" t="s">
        <v>4</v>
      </c>
      <c r="G9" s="38" t="s">
        <v>104</v>
      </c>
      <c r="H9" s="186" t="s">
        <v>69</v>
      </c>
      <c r="I9" s="184" t="s">
        <v>4</v>
      </c>
      <c r="J9" s="38" t="s">
        <v>104</v>
      </c>
      <c r="K9" s="186" t="s">
        <v>69</v>
      </c>
      <c r="L9" s="184" t="s">
        <v>4</v>
      </c>
      <c r="M9" s="38" t="s">
        <v>104</v>
      </c>
      <c r="N9" s="186" t="s">
        <v>69</v>
      </c>
      <c r="O9" s="184" t="s">
        <v>4</v>
      </c>
      <c r="P9" s="38" t="s">
        <v>104</v>
      </c>
      <c r="Q9" s="186" t="s">
        <v>69</v>
      </c>
      <c r="R9" s="184" t="s">
        <v>4</v>
      </c>
      <c r="S9" s="38" t="s">
        <v>104</v>
      </c>
      <c r="T9" s="186" t="s">
        <v>69</v>
      </c>
      <c r="U9" s="184" t="s">
        <v>4</v>
      </c>
      <c r="X9" s="71"/>
      <c r="Y9" s="71"/>
      <c r="Z9" s="71"/>
      <c r="AA9" s="71"/>
      <c r="AB9" s="71"/>
      <c r="AC9" s="71"/>
      <c r="AD9" s="71"/>
    </row>
    <row r="10" spans="1:31" s="1" customFormat="1" ht="15.75" customHeight="1" x14ac:dyDescent="0.3">
      <c r="A10" s="15"/>
      <c r="B10" s="16"/>
      <c r="C10" s="16"/>
      <c r="D10" s="39" t="s">
        <v>105</v>
      </c>
      <c r="E10" s="187"/>
      <c r="F10" s="185"/>
      <c r="G10" s="40" t="s">
        <v>105</v>
      </c>
      <c r="H10" s="187"/>
      <c r="I10" s="185"/>
      <c r="J10" s="40" t="s">
        <v>105</v>
      </c>
      <c r="K10" s="187"/>
      <c r="L10" s="185"/>
      <c r="M10" s="40" t="s">
        <v>105</v>
      </c>
      <c r="N10" s="187"/>
      <c r="O10" s="185"/>
      <c r="P10" s="40" t="s">
        <v>105</v>
      </c>
      <c r="Q10" s="187"/>
      <c r="R10" s="185"/>
      <c r="S10" s="40" t="s">
        <v>105</v>
      </c>
      <c r="T10" s="187"/>
      <c r="U10" s="185"/>
      <c r="X10" s="71"/>
      <c r="Y10" s="71"/>
      <c r="Z10" s="71"/>
      <c r="AA10" s="71"/>
      <c r="AB10" s="71"/>
      <c r="AC10" s="71"/>
      <c r="AD10" s="71"/>
    </row>
    <row r="11" spans="1:31" s="1" customFormat="1" ht="15" customHeight="1" x14ac:dyDescent="0.3">
      <c r="A11" s="15"/>
      <c r="B11" s="16"/>
      <c r="C11" s="16"/>
      <c r="D11" s="11"/>
      <c r="E11" s="41"/>
      <c r="F11" s="42"/>
      <c r="G11" s="11"/>
      <c r="H11" s="41"/>
      <c r="I11" s="42"/>
      <c r="J11" s="11"/>
      <c r="K11" s="41"/>
      <c r="L11" s="42"/>
      <c r="M11" s="11"/>
      <c r="N11" s="41"/>
      <c r="O11" s="42"/>
      <c r="P11" s="11"/>
      <c r="Q11" s="41"/>
      <c r="R11" s="42"/>
      <c r="S11" s="11"/>
      <c r="T11" s="41"/>
      <c r="U11" s="42"/>
      <c r="X11" s="71"/>
      <c r="Y11" s="71"/>
      <c r="Z11" s="71"/>
      <c r="AA11" s="71"/>
      <c r="AB11" s="71"/>
      <c r="AC11" s="71"/>
      <c r="AD11" s="71"/>
    </row>
    <row r="12" spans="1:31" s="1" customFormat="1" ht="18" customHeight="1" x14ac:dyDescent="0.3">
      <c r="A12" s="15"/>
      <c r="B12" s="23" t="s">
        <v>1</v>
      </c>
      <c r="C12" s="16"/>
      <c r="D12" s="15"/>
      <c r="E12" s="43"/>
      <c r="F12" s="44"/>
      <c r="G12" s="15"/>
      <c r="H12" s="43"/>
      <c r="I12" s="44"/>
      <c r="J12" s="15"/>
      <c r="K12" s="43"/>
      <c r="L12" s="44"/>
      <c r="M12" s="15"/>
      <c r="N12" s="43"/>
      <c r="O12" s="44"/>
      <c r="P12" s="15"/>
      <c r="Q12" s="43"/>
      <c r="R12" s="44"/>
      <c r="S12" s="15"/>
      <c r="T12" s="43"/>
      <c r="U12" s="44"/>
      <c r="X12" s="71"/>
      <c r="Y12" s="71"/>
      <c r="Z12" s="71"/>
      <c r="AA12" s="71"/>
      <c r="AB12" s="71"/>
      <c r="AC12" s="71"/>
      <c r="AD12" s="71"/>
    </row>
    <row r="13" spans="1:31" s="1" customFormat="1" ht="18" customHeight="1" x14ac:dyDescent="0.3">
      <c r="A13" s="15"/>
      <c r="B13" s="35" t="s">
        <v>2</v>
      </c>
      <c r="C13" s="16"/>
      <c r="D13" s="119">
        <v>97.036833097792325</v>
      </c>
      <c r="E13" s="120">
        <v>92.371782090000011</v>
      </c>
      <c r="F13" s="121">
        <f t="shared" ref="F13" si="0">E13-D13</f>
        <v>-4.6650510077923144</v>
      </c>
      <c r="G13" s="119">
        <v>45.172601882859489</v>
      </c>
      <c r="H13" s="120">
        <v>43.17552036</v>
      </c>
      <c r="I13" s="121">
        <v>-1.9970815228594887</v>
      </c>
      <c r="J13" s="119">
        <v>0.34821383478805706</v>
      </c>
      <c r="K13" s="120">
        <v>0.33029755</v>
      </c>
      <c r="L13" s="121">
        <f t="shared" ref="L13" si="1">K13-J13</f>
        <v>-1.7916284788057069E-2</v>
      </c>
      <c r="M13" s="119">
        <v>0</v>
      </c>
      <c r="N13" s="120">
        <v>0</v>
      </c>
      <c r="O13" s="121">
        <f t="shared" ref="O13" si="2">N13-M13</f>
        <v>0</v>
      </c>
      <c r="P13" s="119">
        <v>0</v>
      </c>
      <c r="Q13" s="120">
        <v>0</v>
      </c>
      <c r="R13" s="121">
        <f t="shared" ref="R13" si="3">Q13-P13</f>
        <v>0</v>
      </c>
      <c r="S13" s="119">
        <f>SUM(P13,M13,J13,G13,D13)</f>
        <v>142.55764881543988</v>
      </c>
      <c r="T13" s="120">
        <f>SUM(Q13,N13,K13,H13,E13)</f>
        <v>135.8776</v>
      </c>
      <c r="U13" s="121">
        <f t="shared" ref="U13" si="4">T13-S13</f>
        <v>-6.6800488154398749</v>
      </c>
      <c r="X13" s="71"/>
      <c r="Y13" s="71"/>
      <c r="Z13" s="71"/>
      <c r="AA13" s="71"/>
      <c r="AB13" s="71"/>
      <c r="AC13" s="71"/>
      <c r="AD13" s="71"/>
    </row>
    <row r="14" spans="1:31" s="1" customFormat="1" ht="18" customHeight="1" x14ac:dyDescent="0.3">
      <c r="A14" s="15"/>
      <c r="B14" s="35" t="s">
        <v>3</v>
      </c>
      <c r="C14" s="16"/>
      <c r="D14" s="119">
        <v>27.787528421091515</v>
      </c>
      <c r="E14" s="120">
        <v>27.37</v>
      </c>
      <c r="F14" s="121">
        <f t="shared" ref="F14:F19" si="5">E14-D14</f>
        <v>-0.41752842109151445</v>
      </c>
      <c r="G14" s="119">
        <v>4.9036814860749729</v>
      </c>
      <c r="H14" s="120">
        <v>4.83</v>
      </c>
      <c r="I14" s="121">
        <v>-7.3681486074972824E-2</v>
      </c>
      <c r="J14" s="119">
        <v>0</v>
      </c>
      <c r="K14" s="120">
        <v>0</v>
      </c>
      <c r="L14" s="121">
        <f t="shared" ref="L14:L19" si="6">K14-J14</f>
        <v>0</v>
      </c>
      <c r="M14" s="119">
        <v>0</v>
      </c>
      <c r="N14" s="120">
        <v>0</v>
      </c>
      <c r="O14" s="121">
        <f t="shared" ref="O14:O19" si="7">N14-M14</f>
        <v>0</v>
      </c>
      <c r="P14" s="119">
        <v>0</v>
      </c>
      <c r="Q14" s="120">
        <v>0</v>
      </c>
      <c r="R14" s="121">
        <f t="shared" ref="R14:R19" si="8">Q14-P14</f>
        <v>0</v>
      </c>
      <c r="S14" s="119">
        <f t="shared" ref="S14:S19" si="9">SUM(P14,M14,J14,G14,D14)</f>
        <v>32.691209907166488</v>
      </c>
      <c r="T14" s="120">
        <f t="shared" ref="T14:T19" si="10">SUM(Q14,N14,K14,H14,E14)</f>
        <v>32.200000000000003</v>
      </c>
      <c r="U14" s="121">
        <f t="shared" ref="U14:U19" si="11">T14-S14</f>
        <v>-0.49120990716648549</v>
      </c>
      <c r="V14" s="46"/>
      <c r="W14" s="46"/>
      <c r="X14" s="71"/>
      <c r="Y14" s="71"/>
      <c r="Z14" s="71"/>
      <c r="AA14" s="71"/>
      <c r="AB14" s="71"/>
      <c r="AC14" s="71"/>
      <c r="AD14" s="71"/>
      <c r="AE14" s="46"/>
    </row>
    <row r="15" spans="1:31" s="1" customFormat="1" ht="18" customHeight="1" x14ac:dyDescent="0.3">
      <c r="A15" s="15"/>
      <c r="B15" s="35" t="s">
        <v>62</v>
      </c>
      <c r="C15" s="16"/>
      <c r="D15" s="119">
        <v>0</v>
      </c>
      <c r="E15" s="120">
        <v>0</v>
      </c>
      <c r="F15" s="121">
        <f t="shared" si="5"/>
        <v>0</v>
      </c>
      <c r="G15" s="119">
        <v>0</v>
      </c>
      <c r="H15" s="120">
        <v>0</v>
      </c>
      <c r="I15" s="121">
        <v>0</v>
      </c>
      <c r="J15" s="119">
        <v>0</v>
      </c>
      <c r="K15" s="120">
        <v>0</v>
      </c>
      <c r="L15" s="121">
        <f t="shared" si="6"/>
        <v>0</v>
      </c>
      <c r="M15" s="119">
        <v>0</v>
      </c>
      <c r="N15" s="120">
        <v>0</v>
      </c>
      <c r="O15" s="121">
        <f t="shared" si="7"/>
        <v>0</v>
      </c>
      <c r="P15" s="119">
        <v>15.152548427987954</v>
      </c>
      <c r="Q15" s="120">
        <v>21.842977540000003</v>
      </c>
      <c r="R15" s="121">
        <f t="shared" si="8"/>
        <v>6.6904291120120494</v>
      </c>
      <c r="S15" s="119">
        <f t="shared" si="9"/>
        <v>15.152548427987954</v>
      </c>
      <c r="T15" s="120">
        <f t="shared" si="10"/>
        <v>21.842977540000003</v>
      </c>
      <c r="U15" s="121">
        <f t="shared" si="11"/>
        <v>6.6904291120120494</v>
      </c>
      <c r="V15" s="46"/>
      <c r="W15" s="46"/>
      <c r="X15" s="71"/>
      <c r="Y15" s="71"/>
      <c r="Z15" s="71"/>
      <c r="AA15" s="71"/>
      <c r="AB15" s="71"/>
      <c r="AC15" s="71"/>
      <c r="AD15" s="71"/>
      <c r="AE15" s="46"/>
    </row>
    <row r="16" spans="1:31" s="1" customFormat="1" ht="18" customHeight="1" x14ac:dyDescent="0.3">
      <c r="A16" s="15"/>
      <c r="B16" s="35" t="s">
        <v>63</v>
      </c>
      <c r="C16" s="16"/>
      <c r="D16" s="119">
        <v>0</v>
      </c>
      <c r="E16" s="120">
        <v>0</v>
      </c>
      <c r="F16" s="121">
        <f t="shared" si="5"/>
        <v>0</v>
      </c>
      <c r="G16" s="119">
        <v>0</v>
      </c>
      <c r="H16" s="120">
        <v>0</v>
      </c>
      <c r="I16" s="121">
        <v>0</v>
      </c>
      <c r="J16" s="119">
        <v>0</v>
      </c>
      <c r="K16" s="120">
        <v>0</v>
      </c>
      <c r="L16" s="121">
        <f t="shared" si="6"/>
        <v>0</v>
      </c>
      <c r="M16" s="119">
        <v>0</v>
      </c>
      <c r="N16" s="120">
        <v>0</v>
      </c>
      <c r="O16" s="121">
        <f t="shared" si="7"/>
        <v>0</v>
      </c>
      <c r="P16" s="119">
        <v>6.3776374316316007</v>
      </c>
      <c r="Q16" s="120">
        <v>13.128154160000001</v>
      </c>
      <c r="R16" s="121">
        <f t="shared" si="8"/>
        <v>6.7505167283684004</v>
      </c>
      <c r="S16" s="119">
        <f t="shared" si="9"/>
        <v>6.3776374316316007</v>
      </c>
      <c r="T16" s="120">
        <f t="shared" si="10"/>
        <v>13.128154160000001</v>
      </c>
      <c r="U16" s="121">
        <f t="shared" si="11"/>
        <v>6.7505167283684004</v>
      </c>
      <c r="V16" s="46"/>
      <c r="W16" s="46"/>
      <c r="X16" s="46"/>
      <c r="Y16" s="46"/>
      <c r="Z16" s="46"/>
      <c r="AA16" s="46"/>
      <c r="AB16" s="46"/>
      <c r="AC16" s="46"/>
      <c r="AD16" s="46"/>
      <c r="AE16" s="46"/>
    </row>
    <row r="17" spans="1:31" s="1" customFormat="1" ht="18" customHeight="1" x14ac:dyDescent="0.3">
      <c r="A17" s="15"/>
      <c r="B17" s="35" t="s">
        <v>6</v>
      </c>
      <c r="C17" s="16"/>
      <c r="D17" s="119">
        <v>0</v>
      </c>
      <c r="E17" s="120">
        <v>0</v>
      </c>
      <c r="F17" s="121">
        <f t="shared" si="5"/>
        <v>0</v>
      </c>
      <c r="G17" s="119">
        <v>0</v>
      </c>
      <c r="H17" s="120">
        <v>0</v>
      </c>
      <c r="I17" s="121">
        <v>0</v>
      </c>
      <c r="J17" s="119">
        <v>0</v>
      </c>
      <c r="K17" s="120">
        <v>0</v>
      </c>
      <c r="L17" s="121">
        <f t="shared" si="6"/>
        <v>0</v>
      </c>
      <c r="M17" s="119">
        <v>0</v>
      </c>
      <c r="N17" s="120">
        <v>0</v>
      </c>
      <c r="O17" s="121">
        <f t="shared" si="7"/>
        <v>0</v>
      </c>
      <c r="P17" s="119">
        <v>0</v>
      </c>
      <c r="Q17" s="120">
        <v>0</v>
      </c>
      <c r="R17" s="121">
        <f t="shared" si="8"/>
        <v>0</v>
      </c>
      <c r="S17" s="119">
        <f t="shared" si="9"/>
        <v>0</v>
      </c>
      <c r="T17" s="120">
        <f t="shared" si="10"/>
        <v>0</v>
      </c>
      <c r="U17" s="121">
        <f t="shared" si="11"/>
        <v>0</v>
      </c>
      <c r="V17" s="46"/>
      <c r="W17" s="46"/>
      <c r="X17" s="46"/>
      <c r="Y17" s="46"/>
      <c r="Z17" s="46"/>
      <c r="AA17" s="46"/>
      <c r="AB17" s="46"/>
      <c r="AC17" s="46"/>
      <c r="AD17" s="46"/>
      <c r="AE17" s="46"/>
    </row>
    <row r="18" spans="1:31" s="1" customFormat="1" ht="18" customHeight="1" x14ac:dyDescent="0.3">
      <c r="A18" s="15"/>
      <c r="B18" s="35" t="s">
        <v>7</v>
      </c>
      <c r="C18" s="16"/>
      <c r="D18" s="119">
        <v>21.482792377500001</v>
      </c>
      <c r="E18" s="120">
        <v>13.656897000000001</v>
      </c>
      <c r="F18" s="121">
        <f t="shared" si="5"/>
        <v>-7.8258953775000002</v>
      </c>
      <c r="G18" s="119">
        <v>0</v>
      </c>
      <c r="H18" s="120">
        <v>0</v>
      </c>
      <c r="I18" s="121">
        <v>0</v>
      </c>
      <c r="J18" s="119">
        <v>0</v>
      </c>
      <c r="K18" s="120">
        <v>0</v>
      </c>
      <c r="L18" s="121">
        <f t="shared" si="6"/>
        <v>0</v>
      </c>
      <c r="M18" s="119">
        <v>0</v>
      </c>
      <c r="N18" s="120">
        <v>0</v>
      </c>
      <c r="O18" s="121">
        <f t="shared" si="7"/>
        <v>0</v>
      </c>
      <c r="P18" s="119">
        <v>0</v>
      </c>
      <c r="Q18" s="120">
        <v>0</v>
      </c>
      <c r="R18" s="121">
        <f t="shared" si="8"/>
        <v>0</v>
      </c>
      <c r="S18" s="119">
        <f t="shared" si="9"/>
        <v>21.482792377500001</v>
      </c>
      <c r="T18" s="120">
        <f t="shared" si="10"/>
        <v>13.656897000000001</v>
      </c>
      <c r="U18" s="121">
        <f t="shared" si="11"/>
        <v>-7.8258953775000002</v>
      </c>
      <c r="V18" s="46"/>
      <c r="W18" s="46"/>
      <c r="X18" s="46"/>
      <c r="Y18" s="46"/>
      <c r="Z18" s="46"/>
      <c r="AA18" s="46"/>
      <c r="AB18" s="46"/>
      <c r="AC18" s="46"/>
      <c r="AD18" s="46"/>
      <c r="AE18" s="46"/>
    </row>
    <row r="19" spans="1:31" s="1" customFormat="1" ht="18" customHeight="1" x14ac:dyDescent="0.3">
      <c r="A19" s="15"/>
      <c r="B19" s="35" t="s">
        <v>8</v>
      </c>
      <c r="C19" s="16"/>
      <c r="D19" s="119">
        <v>0.22551027499999998</v>
      </c>
      <c r="E19" s="120">
        <v>7.9000000000000001E-2</v>
      </c>
      <c r="F19" s="121">
        <f t="shared" si="5"/>
        <v>-0.14651027499999997</v>
      </c>
      <c r="G19" s="119">
        <v>0.111072225</v>
      </c>
      <c r="H19" s="120">
        <v>-0.16500000000000001</v>
      </c>
      <c r="I19" s="121">
        <v>-0.276072225</v>
      </c>
      <c r="J19" s="119">
        <v>0</v>
      </c>
      <c r="K19" s="120">
        <v>0</v>
      </c>
      <c r="L19" s="121">
        <f t="shared" si="6"/>
        <v>0</v>
      </c>
      <c r="M19" s="119">
        <v>0</v>
      </c>
      <c r="N19" s="120">
        <v>0</v>
      </c>
      <c r="O19" s="121">
        <f t="shared" si="7"/>
        <v>0</v>
      </c>
      <c r="P19" s="119">
        <v>0</v>
      </c>
      <c r="Q19" s="120">
        <v>0</v>
      </c>
      <c r="R19" s="121">
        <f t="shared" si="8"/>
        <v>0</v>
      </c>
      <c r="S19" s="119">
        <f t="shared" si="9"/>
        <v>0.33658250000000001</v>
      </c>
      <c r="T19" s="120">
        <f t="shared" si="10"/>
        <v>-8.6000000000000007E-2</v>
      </c>
      <c r="U19" s="121">
        <f t="shared" si="11"/>
        <v>-0.42258250000000003</v>
      </c>
      <c r="V19" s="46"/>
      <c r="W19" s="46"/>
      <c r="X19" s="46"/>
      <c r="Y19" s="46"/>
      <c r="Z19" s="46"/>
      <c r="AA19" s="46"/>
      <c r="AB19" s="46"/>
      <c r="AC19" s="46"/>
      <c r="AD19" s="46"/>
      <c r="AE19" s="46"/>
    </row>
    <row r="20" spans="1:31" s="49" customFormat="1" ht="18" customHeight="1" x14ac:dyDescent="0.3">
      <c r="A20" s="47"/>
      <c r="B20" s="16"/>
      <c r="C20" s="48"/>
      <c r="D20" s="132">
        <f>SUM(D13:D19)</f>
        <v>146.53266417138386</v>
      </c>
      <c r="E20" s="133">
        <f>SUM(E13:E19)</f>
        <v>133.47767909000004</v>
      </c>
      <c r="F20" s="134">
        <f t="shared" ref="F20" si="12">E20-D20</f>
        <v>-13.054985081383819</v>
      </c>
      <c r="G20" s="132">
        <f>SUM(G13:G19)</f>
        <v>50.187355593934463</v>
      </c>
      <c r="H20" s="133">
        <f>SUM(H13:H19)</f>
        <v>47.840520359999999</v>
      </c>
      <c r="I20" s="134">
        <f t="shared" ref="I20" si="13">H20-G20</f>
        <v>-2.3468352339344634</v>
      </c>
      <c r="J20" s="132">
        <f>SUM(J13:J19)</f>
        <v>0.34821383478805706</v>
      </c>
      <c r="K20" s="133">
        <f>SUM(K13:K19)</f>
        <v>0.33029755</v>
      </c>
      <c r="L20" s="134">
        <f t="shared" ref="L20" si="14">K20-J20</f>
        <v>-1.7916284788057069E-2</v>
      </c>
      <c r="M20" s="132">
        <f>SUM(M13:M19)</f>
        <v>0</v>
      </c>
      <c r="N20" s="133">
        <f>SUM(N13:N19)</f>
        <v>0</v>
      </c>
      <c r="O20" s="134">
        <f t="shared" ref="O20" si="15">N20-M20</f>
        <v>0</v>
      </c>
      <c r="P20" s="132">
        <f>SUM(P13:P19)</f>
        <v>21.530185859619554</v>
      </c>
      <c r="Q20" s="133">
        <f>SUM(Q13:Q19)</f>
        <v>34.971131700000001</v>
      </c>
      <c r="R20" s="134">
        <f t="shared" ref="R20" si="16">Q20-P20</f>
        <v>13.440945840380447</v>
      </c>
      <c r="S20" s="132">
        <f>SUM(S13:S19)</f>
        <v>218.59841945972593</v>
      </c>
      <c r="T20" s="133">
        <f>SUM(T13:T19)</f>
        <v>216.61962870000002</v>
      </c>
      <c r="U20" s="134">
        <f t="shared" ref="U20" si="17">T20-S20</f>
        <v>-1.9787907597259107</v>
      </c>
      <c r="V20" s="49">
        <f>SUM(D20:U20)</f>
        <v>866.47851480000008</v>
      </c>
    </row>
    <row r="21" spans="1:31" s="49" customFormat="1" ht="15" customHeight="1" x14ac:dyDescent="0.3">
      <c r="A21" s="47"/>
      <c r="B21" s="16"/>
      <c r="C21" s="48"/>
      <c r="D21" s="47"/>
      <c r="E21" s="50"/>
      <c r="F21" s="51"/>
      <c r="G21" s="47"/>
      <c r="H21" s="50"/>
      <c r="I21" s="51"/>
      <c r="J21" s="47"/>
      <c r="K21" s="50"/>
      <c r="L21" s="51"/>
      <c r="M21" s="47"/>
      <c r="N21" s="50"/>
      <c r="O21" s="51"/>
      <c r="P21" s="47"/>
      <c r="Q21" s="50"/>
      <c r="R21" s="51"/>
      <c r="S21" s="47"/>
      <c r="T21" s="50"/>
      <c r="U21" s="51"/>
    </row>
    <row r="22" spans="1:31" s="49" customFormat="1" ht="18" customHeight="1" x14ac:dyDescent="0.3">
      <c r="A22" s="47"/>
      <c r="B22" s="23" t="s">
        <v>11</v>
      </c>
      <c r="C22" s="48"/>
      <c r="D22" s="47"/>
      <c r="E22" s="50"/>
      <c r="F22" s="51"/>
      <c r="G22" s="47"/>
      <c r="H22" s="50"/>
      <c r="I22" s="51"/>
      <c r="J22" s="47"/>
      <c r="K22" s="50"/>
      <c r="L22" s="51"/>
      <c r="M22" s="47"/>
      <c r="N22" s="50"/>
      <c r="O22" s="51"/>
      <c r="P22" s="47"/>
      <c r="Q22" s="50"/>
      <c r="R22" s="51"/>
      <c r="S22" s="47"/>
      <c r="T22" s="50"/>
      <c r="U22" s="51"/>
    </row>
    <row r="23" spans="1:31" s="49" customFormat="1" ht="18" customHeight="1" x14ac:dyDescent="0.3">
      <c r="A23" s="47"/>
      <c r="B23" s="35" t="s">
        <v>12</v>
      </c>
      <c r="C23" s="48"/>
      <c r="D23" s="119">
        <v>46.19035055503354</v>
      </c>
      <c r="E23" s="120">
        <v>51.896303340000003</v>
      </c>
      <c r="F23" s="121">
        <f t="shared" ref="F23:F25" si="18">E23-D23</f>
        <v>5.7059527849664633</v>
      </c>
      <c r="G23" s="119">
        <v>39.078895439121048</v>
      </c>
      <c r="H23" s="120">
        <v>43.90636112</v>
      </c>
      <c r="I23" s="121">
        <v>4.8274656808789516</v>
      </c>
      <c r="J23" s="119">
        <v>0</v>
      </c>
      <c r="K23" s="120">
        <v>0</v>
      </c>
      <c r="L23" s="121">
        <f t="shared" ref="L23:L25" si="19">K23-J23</f>
        <v>0</v>
      </c>
      <c r="M23" s="119">
        <v>0</v>
      </c>
      <c r="N23" s="120">
        <v>0</v>
      </c>
      <c r="O23" s="121">
        <f t="shared" ref="O23:O25" si="20">N23-M23</f>
        <v>0</v>
      </c>
      <c r="P23" s="119">
        <v>0</v>
      </c>
      <c r="Q23" s="120">
        <v>0</v>
      </c>
      <c r="R23" s="121">
        <f t="shared" ref="R23:R25" si="21">Q23-P23</f>
        <v>0</v>
      </c>
      <c r="S23" s="119">
        <f t="shared" ref="S23:S25" si="22">SUM(P23,M23,J23,G23,D23)</f>
        <v>85.269245994154588</v>
      </c>
      <c r="T23" s="120">
        <f t="shared" ref="T23:T25" si="23">SUM(Q23,N23,K23,H23,E23)</f>
        <v>95.802664460000003</v>
      </c>
      <c r="U23" s="121">
        <f t="shared" ref="U23:U25" si="24">T23-S23</f>
        <v>10.533418465845415</v>
      </c>
    </row>
    <row r="24" spans="1:31" s="49" customFormat="1" ht="18" customHeight="1" x14ac:dyDescent="0.3">
      <c r="A24" s="47"/>
      <c r="B24" s="35" t="s">
        <v>13</v>
      </c>
      <c r="C24" s="48"/>
      <c r="D24" s="119">
        <v>22.582377999999999</v>
      </c>
      <c r="E24" s="120">
        <v>27.356000000000002</v>
      </c>
      <c r="F24" s="121">
        <f t="shared" si="18"/>
        <v>4.7736220000000031</v>
      </c>
      <c r="G24" s="119">
        <v>9.6781619999999986</v>
      </c>
      <c r="H24" s="120">
        <v>11.724</v>
      </c>
      <c r="I24" s="121">
        <v>2.0458380000000016</v>
      </c>
      <c r="J24" s="119">
        <v>0</v>
      </c>
      <c r="K24" s="120">
        <v>0</v>
      </c>
      <c r="L24" s="121">
        <f t="shared" si="19"/>
        <v>0</v>
      </c>
      <c r="M24" s="119">
        <v>0</v>
      </c>
      <c r="N24" s="120">
        <v>0</v>
      </c>
      <c r="O24" s="121">
        <f t="shared" si="20"/>
        <v>0</v>
      </c>
      <c r="P24" s="119">
        <v>0</v>
      </c>
      <c r="Q24" s="120">
        <v>0</v>
      </c>
      <c r="R24" s="121">
        <f t="shared" si="21"/>
        <v>0</v>
      </c>
      <c r="S24" s="119">
        <f t="shared" si="22"/>
        <v>32.260539999999999</v>
      </c>
      <c r="T24" s="120">
        <f t="shared" si="23"/>
        <v>39.08</v>
      </c>
      <c r="U24" s="121">
        <f t="shared" si="24"/>
        <v>6.8194599999999994</v>
      </c>
    </row>
    <row r="25" spans="1:31" s="49" customFormat="1" ht="18" customHeight="1" x14ac:dyDescent="0.3">
      <c r="A25" s="47"/>
      <c r="B25" s="35" t="s">
        <v>14</v>
      </c>
      <c r="C25" s="48"/>
      <c r="D25" s="119">
        <v>53.034809849654501</v>
      </c>
      <c r="E25" s="120">
        <v>41.941202250000003</v>
      </c>
      <c r="F25" s="121">
        <f t="shared" si="18"/>
        <v>-11.093607599654497</v>
      </c>
      <c r="G25" s="119">
        <v>22.729204221280501</v>
      </c>
      <c r="H25" s="120">
        <v>17.97480096</v>
      </c>
      <c r="I25" s="121">
        <v>-4.7544032612805012</v>
      </c>
      <c r="J25" s="119">
        <v>0</v>
      </c>
      <c r="K25" s="120">
        <v>0</v>
      </c>
      <c r="L25" s="121">
        <f t="shared" si="19"/>
        <v>0</v>
      </c>
      <c r="M25" s="119">
        <v>0</v>
      </c>
      <c r="N25" s="120">
        <v>0</v>
      </c>
      <c r="O25" s="121">
        <f t="shared" si="20"/>
        <v>0</v>
      </c>
      <c r="P25" s="119">
        <v>0</v>
      </c>
      <c r="Q25" s="120">
        <v>0</v>
      </c>
      <c r="R25" s="121">
        <f t="shared" si="21"/>
        <v>0</v>
      </c>
      <c r="S25" s="119">
        <f t="shared" si="22"/>
        <v>75.764014070935005</v>
      </c>
      <c r="T25" s="120">
        <f t="shared" si="23"/>
        <v>59.91600321</v>
      </c>
      <c r="U25" s="121">
        <f t="shared" si="24"/>
        <v>-15.848010860935005</v>
      </c>
    </row>
    <row r="26" spans="1:31" s="49" customFormat="1" ht="18" customHeight="1" x14ac:dyDescent="0.3">
      <c r="A26" s="47"/>
      <c r="B26" s="16"/>
      <c r="C26" s="48"/>
      <c r="D26" s="132">
        <f>SUM(D23:D25)</f>
        <v>121.80753840468805</v>
      </c>
      <c r="E26" s="133">
        <f>SUM(E23:E25)</f>
        <v>121.19350559</v>
      </c>
      <c r="F26" s="134">
        <f t="shared" ref="F26" si="25">E26-D26</f>
        <v>-0.61403281468804494</v>
      </c>
      <c r="G26" s="132">
        <f>SUM(G23:G25)</f>
        <v>71.486261660401553</v>
      </c>
      <c r="H26" s="133">
        <f>SUM(H23:H25)</f>
        <v>73.605162079999999</v>
      </c>
      <c r="I26" s="134">
        <f t="shared" ref="I26" si="26">H26-G26</f>
        <v>2.1189004195984467</v>
      </c>
      <c r="J26" s="132">
        <f>SUM(J23:J25)</f>
        <v>0</v>
      </c>
      <c r="K26" s="133">
        <f>SUM(K23:K25)</f>
        <v>0</v>
      </c>
      <c r="L26" s="134">
        <f t="shared" ref="L26" si="27">K26-J26</f>
        <v>0</v>
      </c>
      <c r="M26" s="132">
        <f>SUM(M23:M25)</f>
        <v>0</v>
      </c>
      <c r="N26" s="133">
        <f>SUM(N23:N25)</f>
        <v>0</v>
      </c>
      <c r="O26" s="134">
        <f t="shared" ref="O26" si="28">N26-M26</f>
        <v>0</v>
      </c>
      <c r="P26" s="132">
        <f>SUM(P23:P25)</f>
        <v>0</v>
      </c>
      <c r="Q26" s="133">
        <f>SUM(Q23:Q25)</f>
        <v>0</v>
      </c>
      <c r="R26" s="134">
        <f t="shared" ref="R26" si="29">Q26-P26</f>
        <v>0</v>
      </c>
      <c r="S26" s="132">
        <f>SUM(S23:S25)</f>
        <v>193.29380006508961</v>
      </c>
      <c r="T26" s="133">
        <f>SUM(T23:T25)</f>
        <v>194.79866766999999</v>
      </c>
      <c r="U26" s="134">
        <f t="shared" ref="U26" si="30">T26-S26</f>
        <v>1.5048676049103733</v>
      </c>
      <c r="V26" s="49">
        <f>SUM(D26:U26)</f>
        <v>779.19467068000006</v>
      </c>
    </row>
    <row r="27" spans="1:31" s="49" customFormat="1" ht="15" customHeight="1" x14ac:dyDescent="0.3">
      <c r="A27" s="47"/>
      <c r="B27" s="16"/>
      <c r="C27" s="48"/>
      <c r="D27" s="52"/>
      <c r="E27" s="53"/>
      <c r="F27" s="45"/>
      <c r="G27" s="52"/>
      <c r="H27" s="53"/>
      <c r="I27" s="45"/>
      <c r="J27" s="52"/>
      <c r="K27" s="53"/>
      <c r="L27" s="45"/>
      <c r="M27" s="52"/>
      <c r="N27" s="53"/>
      <c r="O27" s="45"/>
      <c r="P27" s="52"/>
      <c r="Q27" s="53"/>
      <c r="R27" s="45"/>
      <c r="S27" s="52"/>
      <c r="T27" s="53"/>
      <c r="U27" s="45"/>
    </row>
    <row r="28" spans="1:31" s="49" customFormat="1" ht="18" customHeight="1" x14ac:dyDescent="0.3">
      <c r="A28" s="47"/>
      <c r="B28" s="23" t="s">
        <v>15</v>
      </c>
      <c r="C28" s="48"/>
      <c r="D28" s="52"/>
      <c r="E28" s="53"/>
      <c r="F28" s="45"/>
      <c r="G28" s="52"/>
      <c r="H28" s="53"/>
      <c r="I28" s="45"/>
      <c r="J28" s="52"/>
      <c r="K28" s="53"/>
      <c r="L28" s="45"/>
      <c r="M28" s="52"/>
      <c r="N28" s="53"/>
      <c r="O28" s="45"/>
      <c r="P28" s="52"/>
      <c r="Q28" s="53"/>
      <c r="R28" s="45"/>
      <c r="S28" s="52"/>
      <c r="T28" s="53"/>
      <c r="U28" s="45"/>
    </row>
    <row r="29" spans="1:31" s="49" customFormat="1" ht="18" customHeight="1" x14ac:dyDescent="0.3">
      <c r="A29" s="47"/>
      <c r="B29" s="36" t="s">
        <v>18</v>
      </c>
      <c r="C29" s="48"/>
      <c r="D29" s="47"/>
      <c r="E29" s="50"/>
      <c r="F29" s="51"/>
      <c r="G29" s="47"/>
      <c r="H29" s="50"/>
      <c r="I29" s="51"/>
      <c r="J29" s="47"/>
      <c r="K29" s="50"/>
      <c r="L29" s="51"/>
      <c r="M29" s="47"/>
      <c r="N29" s="50"/>
      <c r="O29" s="51"/>
      <c r="P29" s="47"/>
      <c r="Q29" s="50"/>
      <c r="R29" s="51"/>
      <c r="S29" s="47"/>
      <c r="T29" s="50"/>
      <c r="U29" s="51"/>
    </row>
    <row r="30" spans="1:31" s="49" customFormat="1" ht="18" customHeight="1" x14ac:dyDescent="0.3">
      <c r="A30" s="47"/>
      <c r="B30" s="25" t="s">
        <v>16</v>
      </c>
      <c r="C30" s="48"/>
      <c r="D30" s="122">
        <f>SUM(D31:D35)</f>
        <v>13.27591731922468</v>
      </c>
      <c r="E30" s="123">
        <f>SUM(E31:E35)</f>
        <v>9.7852195500000008</v>
      </c>
      <c r="F30" s="121">
        <f t="shared" ref="F30:F31" si="31">E30-D30</f>
        <v>-3.4906977692246794</v>
      </c>
      <c r="G30" s="122">
        <f>SUM(G31:G35)</f>
        <v>0</v>
      </c>
      <c r="H30" s="123">
        <f>SUM(H31:H35)</f>
        <v>0</v>
      </c>
      <c r="I30" s="121">
        <f t="shared" ref="I30" si="32">H30-G30</f>
        <v>0</v>
      </c>
      <c r="J30" s="122">
        <f>SUM(J31:J35)</f>
        <v>0</v>
      </c>
      <c r="K30" s="123">
        <f>SUM(K31:K35)</f>
        <v>0</v>
      </c>
      <c r="L30" s="121">
        <f t="shared" ref="L30:L35" si="33">K30-J30</f>
        <v>0</v>
      </c>
      <c r="M30" s="122">
        <f>SUM(M31:M35)</f>
        <v>0</v>
      </c>
      <c r="N30" s="123">
        <f>SUM(N31:N35)</f>
        <v>0</v>
      </c>
      <c r="O30" s="121">
        <f t="shared" ref="O30:O35" si="34">N30-M30</f>
        <v>0</v>
      </c>
      <c r="P30" s="122">
        <f>SUM(P31:P35)</f>
        <v>0</v>
      </c>
      <c r="Q30" s="123">
        <f>SUM(Q31:Q35)</f>
        <v>0</v>
      </c>
      <c r="R30" s="121">
        <f t="shared" ref="R30:R35" si="35">Q30-P30</f>
        <v>0</v>
      </c>
      <c r="S30" s="122">
        <f>SUM(S31:S35)</f>
        <v>13.27591731922468</v>
      </c>
      <c r="T30" s="123">
        <f>SUM(T31:T35)</f>
        <v>9.7852195500000008</v>
      </c>
      <c r="U30" s="121">
        <f t="shared" ref="U30:U35" si="36">T30-S30</f>
        <v>-3.4906977692246794</v>
      </c>
    </row>
    <row r="31" spans="1:31" s="57" customFormat="1" ht="18" customHeight="1" x14ac:dyDescent="0.3">
      <c r="A31" s="55"/>
      <c r="B31" s="37" t="s">
        <v>19</v>
      </c>
      <c r="C31" s="56"/>
      <c r="D31" s="124">
        <v>13.27591731922468</v>
      </c>
      <c r="E31" s="125">
        <v>9.7852195500000008</v>
      </c>
      <c r="F31" s="126">
        <f t="shared" si="31"/>
        <v>-3.4906977692246794</v>
      </c>
      <c r="G31" s="124">
        <v>0</v>
      </c>
      <c r="H31" s="125">
        <v>0</v>
      </c>
      <c r="I31" s="126">
        <v>0</v>
      </c>
      <c r="J31" s="124">
        <v>0</v>
      </c>
      <c r="K31" s="125">
        <v>0</v>
      </c>
      <c r="L31" s="126">
        <f t="shared" si="33"/>
        <v>0</v>
      </c>
      <c r="M31" s="124">
        <v>0</v>
      </c>
      <c r="N31" s="125">
        <v>0</v>
      </c>
      <c r="O31" s="126">
        <f t="shared" si="34"/>
        <v>0</v>
      </c>
      <c r="P31" s="124">
        <v>0</v>
      </c>
      <c r="Q31" s="125">
        <v>0</v>
      </c>
      <c r="R31" s="126">
        <f t="shared" si="35"/>
        <v>0</v>
      </c>
      <c r="S31" s="124">
        <f t="shared" ref="S31:S35" si="37">SUM(P31,M31,J31,G31,D31)</f>
        <v>13.27591731922468</v>
      </c>
      <c r="T31" s="125">
        <f t="shared" ref="T31:T35" si="38">SUM(Q31,N31,K31,H31,E31)</f>
        <v>9.7852195500000008</v>
      </c>
      <c r="U31" s="126">
        <f t="shared" si="36"/>
        <v>-3.4906977692246794</v>
      </c>
    </row>
    <row r="32" spans="1:31" s="57" customFormat="1" ht="18" customHeight="1" x14ac:dyDescent="0.3">
      <c r="A32" s="55"/>
      <c r="B32" s="37" t="s">
        <v>20</v>
      </c>
      <c r="C32" s="56"/>
      <c r="D32" s="124">
        <v>0</v>
      </c>
      <c r="E32" s="125">
        <v>0</v>
      </c>
      <c r="F32" s="126">
        <v>0</v>
      </c>
      <c r="G32" s="124">
        <v>0</v>
      </c>
      <c r="H32" s="125">
        <v>0</v>
      </c>
      <c r="I32" s="126">
        <v>0</v>
      </c>
      <c r="J32" s="124">
        <v>0</v>
      </c>
      <c r="K32" s="125">
        <v>0</v>
      </c>
      <c r="L32" s="126">
        <f t="shared" si="33"/>
        <v>0</v>
      </c>
      <c r="M32" s="124">
        <v>0</v>
      </c>
      <c r="N32" s="125">
        <v>0</v>
      </c>
      <c r="O32" s="126">
        <f t="shared" si="34"/>
        <v>0</v>
      </c>
      <c r="P32" s="124">
        <v>0</v>
      </c>
      <c r="Q32" s="125">
        <v>0</v>
      </c>
      <c r="R32" s="126">
        <f t="shared" si="35"/>
        <v>0</v>
      </c>
      <c r="S32" s="124">
        <f t="shared" si="37"/>
        <v>0</v>
      </c>
      <c r="T32" s="125">
        <f t="shared" si="38"/>
        <v>0</v>
      </c>
      <c r="U32" s="126">
        <f t="shared" si="36"/>
        <v>0</v>
      </c>
    </row>
    <row r="33" spans="1:21" s="57" customFormat="1" ht="18" customHeight="1" x14ac:dyDescent="0.3">
      <c r="A33" s="55"/>
      <c r="B33" s="37" t="s">
        <v>21</v>
      </c>
      <c r="C33" s="56"/>
      <c r="D33" s="124">
        <v>0</v>
      </c>
      <c r="E33" s="125">
        <v>0</v>
      </c>
      <c r="F33" s="126">
        <v>0</v>
      </c>
      <c r="G33" s="124">
        <v>0</v>
      </c>
      <c r="H33" s="125">
        <v>0</v>
      </c>
      <c r="I33" s="126">
        <v>0</v>
      </c>
      <c r="J33" s="124">
        <v>0</v>
      </c>
      <c r="K33" s="125">
        <v>0</v>
      </c>
      <c r="L33" s="126">
        <f t="shared" si="33"/>
        <v>0</v>
      </c>
      <c r="M33" s="124">
        <v>0</v>
      </c>
      <c r="N33" s="125">
        <v>0</v>
      </c>
      <c r="O33" s="126">
        <f t="shared" si="34"/>
        <v>0</v>
      </c>
      <c r="P33" s="124">
        <v>0</v>
      </c>
      <c r="Q33" s="125">
        <v>0</v>
      </c>
      <c r="R33" s="126">
        <f t="shared" si="35"/>
        <v>0</v>
      </c>
      <c r="S33" s="124">
        <f t="shared" si="37"/>
        <v>0</v>
      </c>
      <c r="T33" s="125">
        <f t="shared" si="38"/>
        <v>0</v>
      </c>
      <c r="U33" s="126">
        <f t="shared" si="36"/>
        <v>0</v>
      </c>
    </row>
    <row r="34" spans="1:21" s="57" customFormat="1" ht="18" customHeight="1" x14ac:dyDescent="0.3">
      <c r="A34" s="55"/>
      <c r="B34" s="37" t="s">
        <v>22</v>
      </c>
      <c r="C34" s="56"/>
      <c r="D34" s="124">
        <v>0</v>
      </c>
      <c r="E34" s="125">
        <v>0</v>
      </c>
      <c r="F34" s="126">
        <v>0</v>
      </c>
      <c r="G34" s="124">
        <v>0</v>
      </c>
      <c r="H34" s="125">
        <v>0</v>
      </c>
      <c r="I34" s="126">
        <v>0</v>
      </c>
      <c r="J34" s="124">
        <v>0</v>
      </c>
      <c r="K34" s="125">
        <v>0</v>
      </c>
      <c r="L34" s="126">
        <f t="shared" si="33"/>
        <v>0</v>
      </c>
      <c r="M34" s="124">
        <v>0</v>
      </c>
      <c r="N34" s="125">
        <v>0</v>
      </c>
      <c r="O34" s="126">
        <f t="shared" si="34"/>
        <v>0</v>
      </c>
      <c r="P34" s="124">
        <v>0</v>
      </c>
      <c r="Q34" s="125">
        <v>0</v>
      </c>
      <c r="R34" s="126">
        <f t="shared" si="35"/>
        <v>0</v>
      </c>
      <c r="S34" s="124">
        <f t="shared" si="37"/>
        <v>0</v>
      </c>
      <c r="T34" s="125">
        <f t="shared" si="38"/>
        <v>0</v>
      </c>
      <c r="U34" s="126">
        <f t="shared" si="36"/>
        <v>0</v>
      </c>
    </row>
    <row r="35" spans="1:21" s="57" customFormat="1" ht="18" customHeight="1" x14ac:dyDescent="0.3">
      <c r="A35" s="55"/>
      <c r="B35" s="37" t="s">
        <v>23</v>
      </c>
      <c r="C35" s="56"/>
      <c r="D35" s="124">
        <v>0</v>
      </c>
      <c r="E35" s="125">
        <v>0</v>
      </c>
      <c r="F35" s="126">
        <v>0</v>
      </c>
      <c r="G35" s="124">
        <v>0</v>
      </c>
      <c r="H35" s="125">
        <v>0</v>
      </c>
      <c r="I35" s="126">
        <v>0</v>
      </c>
      <c r="J35" s="124">
        <v>0</v>
      </c>
      <c r="K35" s="125">
        <v>0</v>
      </c>
      <c r="L35" s="126">
        <f t="shared" si="33"/>
        <v>0</v>
      </c>
      <c r="M35" s="124">
        <v>0</v>
      </c>
      <c r="N35" s="125">
        <v>0</v>
      </c>
      <c r="O35" s="126">
        <f t="shared" si="34"/>
        <v>0</v>
      </c>
      <c r="P35" s="124">
        <v>0</v>
      </c>
      <c r="Q35" s="125">
        <v>0</v>
      </c>
      <c r="R35" s="126">
        <f t="shared" si="35"/>
        <v>0</v>
      </c>
      <c r="S35" s="124">
        <f t="shared" si="37"/>
        <v>0</v>
      </c>
      <c r="T35" s="125">
        <f t="shared" si="38"/>
        <v>0</v>
      </c>
      <c r="U35" s="126">
        <f t="shared" si="36"/>
        <v>0</v>
      </c>
    </row>
    <row r="36" spans="1:21" s="49" customFormat="1" ht="18" customHeight="1" x14ac:dyDescent="0.3">
      <c r="A36" s="47"/>
      <c r="B36" s="36" t="s">
        <v>65</v>
      </c>
      <c r="C36" s="48"/>
      <c r="D36" s="122">
        <f>SUM(D37:D40)</f>
        <v>0</v>
      </c>
      <c r="E36" s="123">
        <f t="shared" ref="E36:R36" si="39">SUM(E37:E40)</f>
        <v>0</v>
      </c>
      <c r="F36" s="121">
        <f t="shared" si="39"/>
        <v>0</v>
      </c>
      <c r="G36" s="122">
        <f t="shared" si="39"/>
        <v>0</v>
      </c>
      <c r="H36" s="123">
        <f t="shared" si="39"/>
        <v>0</v>
      </c>
      <c r="I36" s="121">
        <f t="shared" si="39"/>
        <v>0</v>
      </c>
      <c r="J36" s="122">
        <f t="shared" si="39"/>
        <v>0</v>
      </c>
      <c r="K36" s="123">
        <f t="shared" si="39"/>
        <v>0</v>
      </c>
      <c r="L36" s="121">
        <f t="shared" si="39"/>
        <v>0</v>
      </c>
      <c r="M36" s="122">
        <f t="shared" si="39"/>
        <v>0</v>
      </c>
      <c r="N36" s="123">
        <f t="shared" si="39"/>
        <v>0</v>
      </c>
      <c r="O36" s="121">
        <f t="shared" si="39"/>
        <v>0</v>
      </c>
      <c r="P36" s="122">
        <f t="shared" si="39"/>
        <v>0</v>
      </c>
      <c r="Q36" s="123">
        <f t="shared" si="39"/>
        <v>0</v>
      </c>
      <c r="R36" s="121">
        <f t="shared" si="39"/>
        <v>0</v>
      </c>
      <c r="S36" s="122">
        <f t="shared" ref="S36" si="40">SUM(S37:S40)</f>
        <v>0</v>
      </c>
      <c r="T36" s="123">
        <f t="shared" ref="T36" si="41">SUM(T37:T40)</f>
        <v>0</v>
      </c>
      <c r="U36" s="121">
        <f t="shared" ref="U36" si="42">SUM(U37:U40)</f>
        <v>0</v>
      </c>
    </row>
    <row r="37" spans="1:21" s="57" customFormat="1" ht="18" customHeight="1" x14ac:dyDescent="0.3">
      <c r="A37" s="55"/>
      <c r="B37" s="37" t="s">
        <v>17</v>
      </c>
      <c r="C37" s="56"/>
      <c r="D37" s="149">
        <v>0</v>
      </c>
      <c r="E37" s="150">
        <v>0</v>
      </c>
      <c r="F37" s="126">
        <f t="shared" ref="F37:F40" si="43">E37-D37</f>
        <v>0</v>
      </c>
      <c r="G37" s="149">
        <v>0</v>
      </c>
      <c r="H37" s="150">
        <v>0</v>
      </c>
      <c r="I37" s="126">
        <v>0</v>
      </c>
      <c r="J37" s="149">
        <v>0</v>
      </c>
      <c r="K37" s="150">
        <v>0</v>
      </c>
      <c r="L37" s="126">
        <f t="shared" ref="L37:L40" si="44">K37-J37</f>
        <v>0</v>
      </c>
      <c r="M37" s="149">
        <v>0</v>
      </c>
      <c r="N37" s="150">
        <v>0</v>
      </c>
      <c r="O37" s="126">
        <f t="shared" ref="O37:O40" si="45">N37-M37</f>
        <v>0</v>
      </c>
      <c r="P37" s="149">
        <v>0</v>
      </c>
      <c r="Q37" s="150">
        <v>0</v>
      </c>
      <c r="R37" s="126">
        <f t="shared" ref="R37:R40" si="46">Q37-P37</f>
        <v>0</v>
      </c>
      <c r="S37" s="149">
        <f t="shared" ref="S37:S40" si="47">SUM(P37,M37,J37,G37,D37)</f>
        <v>0</v>
      </c>
      <c r="T37" s="150">
        <f t="shared" ref="T37:T40" si="48">SUM(Q37,N37,K37,H37,E37)</f>
        <v>0</v>
      </c>
      <c r="U37" s="126">
        <f t="shared" ref="U37:U40" si="49">T37-S37</f>
        <v>0</v>
      </c>
    </row>
    <row r="38" spans="1:21" s="57" customFormat="1" ht="18" customHeight="1" x14ac:dyDescent="0.3">
      <c r="A38" s="55"/>
      <c r="B38" s="37" t="s">
        <v>25</v>
      </c>
      <c r="C38" s="56"/>
      <c r="D38" s="149">
        <v>12.449916</v>
      </c>
      <c r="E38" s="150">
        <v>8.7299539499999987</v>
      </c>
      <c r="F38" s="126">
        <f t="shared" si="43"/>
        <v>-3.7199620500000012</v>
      </c>
      <c r="G38" s="149">
        <v>3.112479</v>
      </c>
      <c r="H38" s="150">
        <v>2.1824884900000003</v>
      </c>
      <c r="I38" s="126">
        <v>-0.92999050999999966</v>
      </c>
      <c r="J38" s="149">
        <v>0</v>
      </c>
      <c r="K38" s="150">
        <v>0</v>
      </c>
      <c r="L38" s="126">
        <f t="shared" si="44"/>
        <v>0</v>
      </c>
      <c r="M38" s="149">
        <v>0</v>
      </c>
      <c r="N38" s="150">
        <v>0</v>
      </c>
      <c r="O38" s="126">
        <f t="shared" si="45"/>
        <v>0</v>
      </c>
      <c r="P38" s="149">
        <v>0</v>
      </c>
      <c r="Q38" s="150">
        <v>0</v>
      </c>
      <c r="R38" s="126">
        <f t="shared" si="46"/>
        <v>0</v>
      </c>
      <c r="S38" s="149">
        <f t="shared" si="47"/>
        <v>15.562395</v>
      </c>
      <c r="T38" s="150">
        <f t="shared" si="48"/>
        <v>10.91244244</v>
      </c>
      <c r="U38" s="126">
        <f t="shared" si="49"/>
        <v>-4.6499525600000009</v>
      </c>
    </row>
    <row r="39" spans="1:21" s="57" customFormat="1" ht="18" customHeight="1" x14ac:dyDescent="0.3">
      <c r="A39" s="55"/>
      <c r="B39" s="37" t="s">
        <v>26</v>
      </c>
      <c r="C39" s="56"/>
      <c r="D39" s="149">
        <v>19.333282361111134</v>
      </c>
      <c r="E39" s="150">
        <v>27.333333339999999</v>
      </c>
      <c r="F39" s="126">
        <f t="shared" si="43"/>
        <v>8.000050978888865</v>
      </c>
      <c r="G39" s="149">
        <v>4.8333205902777836</v>
      </c>
      <c r="H39" s="150">
        <v>6.8333333300000003</v>
      </c>
      <c r="I39" s="126">
        <v>2.0000127397222167</v>
      </c>
      <c r="J39" s="149">
        <v>0</v>
      </c>
      <c r="K39" s="150">
        <v>0</v>
      </c>
      <c r="L39" s="126">
        <f t="shared" si="44"/>
        <v>0</v>
      </c>
      <c r="M39" s="149">
        <v>0</v>
      </c>
      <c r="N39" s="150">
        <v>0</v>
      </c>
      <c r="O39" s="126">
        <f t="shared" si="45"/>
        <v>0</v>
      </c>
      <c r="P39" s="149">
        <v>0</v>
      </c>
      <c r="Q39" s="150">
        <v>0</v>
      </c>
      <c r="R39" s="126">
        <f t="shared" si="46"/>
        <v>0</v>
      </c>
      <c r="S39" s="149">
        <f t="shared" si="47"/>
        <v>24.166602951388917</v>
      </c>
      <c r="T39" s="150">
        <f t="shared" si="48"/>
        <v>34.166666669999998</v>
      </c>
      <c r="U39" s="126">
        <f t="shared" si="49"/>
        <v>10.000063718611081</v>
      </c>
    </row>
    <row r="40" spans="1:21" s="57" customFormat="1" ht="18" customHeight="1" x14ac:dyDescent="0.3">
      <c r="A40" s="55"/>
      <c r="B40" s="37" t="s">
        <v>27</v>
      </c>
      <c r="C40" s="56"/>
      <c r="D40" s="149">
        <v>-31.783198361111133</v>
      </c>
      <c r="E40" s="150">
        <v>-36.063287289999998</v>
      </c>
      <c r="F40" s="126">
        <f t="shared" si="43"/>
        <v>-4.2800889288888655</v>
      </c>
      <c r="G40" s="149">
        <v>-7.9457995902777832</v>
      </c>
      <c r="H40" s="150">
        <v>-9.0158218200000011</v>
      </c>
      <c r="I40" s="126">
        <v>-1.0700222297222179</v>
      </c>
      <c r="J40" s="149">
        <v>0</v>
      </c>
      <c r="K40" s="150">
        <v>0</v>
      </c>
      <c r="L40" s="126">
        <f t="shared" si="44"/>
        <v>0</v>
      </c>
      <c r="M40" s="149">
        <v>0</v>
      </c>
      <c r="N40" s="150">
        <v>0</v>
      </c>
      <c r="O40" s="126">
        <f t="shared" si="45"/>
        <v>0</v>
      </c>
      <c r="P40" s="149">
        <v>0</v>
      </c>
      <c r="Q40" s="150">
        <v>0</v>
      </c>
      <c r="R40" s="126">
        <f t="shared" si="46"/>
        <v>0</v>
      </c>
      <c r="S40" s="149">
        <f t="shared" si="47"/>
        <v>-39.728997951388919</v>
      </c>
      <c r="T40" s="150">
        <f t="shared" si="48"/>
        <v>-45.079109109999997</v>
      </c>
      <c r="U40" s="126">
        <f t="shared" si="49"/>
        <v>-5.3501111586110781</v>
      </c>
    </row>
    <row r="41" spans="1:21" s="49" customFormat="1" ht="18" customHeight="1" x14ac:dyDescent="0.3">
      <c r="A41" s="47"/>
      <c r="B41" s="25"/>
      <c r="C41" s="48"/>
      <c r="D41" s="132">
        <f t="shared" ref="D41:U41" si="50">SUM(D30:D30,D36)</f>
        <v>13.27591731922468</v>
      </c>
      <c r="E41" s="133">
        <f t="shared" si="50"/>
        <v>9.7852195500000008</v>
      </c>
      <c r="F41" s="134">
        <f t="shared" si="50"/>
        <v>-3.4906977692246794</v>
      </c>
      <c r="G41" s="132">
        <f t="shared" si="50"/>
        <v>0</v>
      </c>
      <c r="H41" s="133">
        <f t="shared" si="50"/>
        <v>0</v>
      </c>
      <c r="I41" s="134">
        <f t="shared" si="50"/>
        <v>0</v>
      </c>
      <c r="J41" s="132">
        <f t="shared" si="50"/>
        <v>0</v>
      </c>
      <c r="K41" s="133">
        <f t="shared" si="50"/>
        <v>0</v>
      </c>
      <c r="L41" s="134">
        <f t="shared" si="50"/>
        <v>0</v>
      </c>
      <c r="M41" s="132">
        <f t="shared" si="50"/>
        <v>0</v>
      </c>
      <c r="N41" s="133">
        <f t="shared" si="50"/>
        <v>0</v>
      </c>
      <c r="O41" s="134">
        <f t="shared" si="50"/>
        <v>0</v>
      </c>
      <c r="P41" s="132">
        <f t="shared" si="50"/>
        <v>0</v>
      </c>
      <c r="Q41" s="133">
        <f t="shared" si="50"/>
        <v>0</v>
      </c>
      <c r="R41" s="134">
        <f t="shared" si="50"/>
        <v>0</v>
      </c>
      <c r="S41" s="132">
        <f t="shared" si="50"/>
        <v>13.27591731922468</v>
      </c>
      <c r="T41" s="133">
        <f t="shared" si="50"/>
        <v>9.7852195500000008</v>
      </c>
      <c r="U41" s="134">
        <f t="shared" si="50"/>
        <v>-3.4906977692246794</v>
      </c>
    </row>
    <row r="42" spans="1:21" s="49" customFormat="1" ht="15" customHeight="1" x14ac:dyDescent="0.3">
      <c r="A42" s="47"/>
      <c r="B42" s="25"/>
      <c r="C42" s="48"/>
      <c r="D42" s="58"/>
      <c r="E42" s="59"/>
      <c r="F42" s="60"/>
      <c r="G42" s="58"/>
      <c r="H42" s="59"/>
      <c r="I42" s="60"/>
      <c r="J42" s="58"/>
      <c r="K42" s="59"/>
      <c r="L42" s="60"/>
      <c r="M42" s="58"/>
      <c r="N42" s="59"/>
      <c r="O42" s="60"/>
      <c r="P42" s="58"/>
      <c r="Q42" s="59"/>
      <c r="R42" s="60"/>
      <c r="S42" s="58"/>
      <c r="T42" s="59"/>
      <c r="U42" s="60"/>
    </row>
    <row r="43" spans="1:21" s="49" customFormat="1" ht="18" customHeight="1" x14ac:dyDescent="0.3">
      <c r="A43" s="47"/>
      <c r="B43" s="23" t="s">
        <v>28</v>
      </c>
      <c r="C43" s="48"/>
      <c r="D43" s="47"/>
      <c r="E43" s="50"/>
      <c r="F43" s="51"/>
      <c r="G43" s="47"/>
      <c r="H43" s="50"/>
      <c r="I43" s="51"/>
      <c r="J43" s="47"/>
      <c r="K43" s="50"/>
      <c r="L43" s="51"/>
      <c r="M43" s="47"/>
      <c r="N43" s="50"/>
      <c r="O43" s="51"/>
      <c r="P43" s="47"/>
      <c r="Q43" s="50"/>
      <c r="R43" s="51"/>
      <c r="S43" s="47"/>
      <c r="T43" s="50"/>
      <c r="U43" s="51"/>
    </row>
    <row r="44" spans="1:21" s="49" customFormat="1" ht="18" customHeight="1" x14ac:dyDescent="0.3">
      <c r="A44" s="47"/>
      <c r="B44" s="35" t="s">
        <v>29</v>
      </c>
      <c r="C44" s="48"/>
      <c r="D44" s="119">
        <v>0</v>
      </c>
      <c r="E44" s="120">
        <v>0</v>
      </c>
      <c r="F44" s="121">
        <f t="shared" ref="F44" si="51">E44-D44</f>
        <v>0</v>
      </c>
      <c r="G44" s="119">
        <v>0</v>
      </c>
      <c r="H44" s="120">
        <v>0</v>
      </c>
      <c r="I44" s="121">
        <v>0</v>
      </c>
      <c r="J44" s="119">
        <v>0</v>
      </c>
      <c r="K44" s="120">
        <v>0</v>
      </c>
      <c r="L44" s="121">
        <f t="shared" ref="L44" si="52">K44-J44</f>
        <v>0</v>
      </c>
      <c r="M44" s="119">
        <v>0</v>
      </c>
      <c r="N44" s="120">
        <v>0</v>
      </c>
      <c r="O44" s="121">
        <f t="shared" ref="O44" si="53">N44-M44</f>
        <v>0</v>
      </c>
      <c r="P44" s="119">
        <v>0</v>
      </c>
      <c r="Q44" s="120">
        <v>0</v>
      </c>
      <c r="R44" s="121">
        <f t="shared" ref="R44" si="54">Q44-P44</f>
        <v>0</v>
      </c>
      <c r="S44" s="119">
        <f t="shared" ref="S44" si="55">SUM(P44,M44,J44,G44,D44)</f>
        <v>0</v>
      </c>
      <c r="T44" s="120">
        <f t="shared" ref="T44" si="56">SUM(Q44,N44,K44,H44,E44)</f>
        <v>0</v>
      </c>
      <c r="U44" s="121">
        <f t="shared" ref="U44" si="57">T44-S44</f>
        <v>0</v>
      </c>
    </row>
    <row r="45" spans="1:21" s="49" customFormat="1" ht="18" customHeight="1" x14ac:dyDescent="0.3">
      <c r="A45" s="47"/>
      <c r="B45" s="35" t="s">
        <v>30</v>
      </c>
      <c r="C45" s="48"/>
      <c r="D45" s="127"/>
      <c r="E45" s="128"/>
      <c r="F45" s="129"/>
      <c r="G45" s="127"/>
      <c r="H45" s="128"/>
      <c r="I45" s="129"/>
      <c r="J45" s="127"/>
      <c r="K45" s="128"/>
      <c r="L45" s="129"/>
      <c r="M45" s="127"/>
      <c r="N45" s="128"/>
      <c r="O45" s="129"/>
      <c r="P45" s="127"/>
      <c r="Q45" s="128"/>
      <c r="R45" s="129"/>
      <c r="S45" s="127"/>
      <c r="T45" s="128"/>
      <c r="U45" s="129"/>
    </row>
    <row r="46" spans="1:21" s="49" customFormat="1" ht="18" hidden="1" customHeight="1" x14ac:dyDescent="0.3">
      <c r="A46" s="47"/>
      <c r="B46" s="76"/>
      <c r="C46" s="77"/>
      <c r="D46" s="130">
        <v>0</v>
      </c>
      <c r="E46" s="131">
        <v>0</v>
      </c>
      <c r="F46" s="110">
        <f t="shared" ref="F46:F48" si="58">E46-D46</f>
        <v>0</v>
      </c>
      <c r="G46" s="130">
        <v>0</v>
      </c>
      <c r="H46" s="131">
        <v>0</v>
      </c>
      <c r="I46" s="110">
        <v>0</v>
      </c>
      <c r="J46" s="130">
        <v>0</v>
      </c>
      <c r="K46" s="131">
        <v>0</v>
      </c>
      <c r="L46" s="110">
        <f t="shared" ref="L46:L48" si="59">K46-J46</f>
        <v>0</v>
      </c>
      <c r="M46" s="130">
        <v>0</v>
      </c>
      <c r="N46" s="131">
        <v>0</v>
      </c>
      <c r="O46" s="110">
        <f t="shared" ref="O46:O48" si="60">N46-M46</f>
        <v>0</v>
      </c>
      <c r="P46" s="130">
        <v>0</v>
      </c>
      <c r="Q46" s="131">
        <v>0</v>
      </c>
      <c r="R46" s="110">
        <f t="shared" ref="R46:R48" si="61">Q46-P46</f>
        <v>0</v>
      </c>
      <c r="S46" s="130">
        <f t="shared" ref="S46:S48" si="62">SUM(P46,M46,J46,G46,D46)</f>
        <v>0</v>
      </c>
      <c r="T46" s="131">
        <f t="shared" ref="T46:T48" si="63">SUM(Q46,N46,K46,H46,E46)</f>
        <v>0</v>
      </c>
      <c r="U46" s="110">
        <f t="shared" ref="U46:U48" si="64">T46-S46</f>
        <v>0</v>
      </c>
    </row>
    <row r="47" spans="1:21" s="49" customFormat="1" ht="18" hidden="1" customHeight="1" x14ac:dyDescent="0.3">
      <c r="A47" s="47"/>
      <c r="B47" s="76"/>
      <c r="C47" s="77"/>
      <c r="D47" s="130">
        <v>0</v>
      </c>
      <c r="E47" s="131">
        <v>0</v>
      </c>
      <c r="F47" s="110">
        <f t="shared" si="58"/>
        <v>0</v>
      </c>
      <c r="G47" s="130">
        <v>0</v>
      </c>
      <c r="H47" s="131">
        <v>0</v>
      </c>
      <c r="I47" s="110">
        <v>0</v>
      </c>
      <c r="J47" s="130">
        <v>0</v>
      </c>
      <c r="K47" s="131">
        <v>0</v>
      </c>
      <c r="L47" s="110">
        <f t="shared" si="59"/>
        <v>0</v>
      </c>
      <c r="M47" s="130">
        <v>0</v>
      </c>
      <c r="N47" s="131">
        <v>0</v>
      </c>
      <c r="O47" s="110">
        <f t="shared" si="60"/>
        <v>0</v>
      </c>
      <c r="P47" s="130">
        <v>0</v>
      </c>
      <c r="Q47" s="131">
        <v>0</v>
      </c>
      <c r="R47" s="110">
        <f t="shared" si="61"/>
        <v>0</v>
      </c>
      <c r="S47" s="130">
        <f t="shared" si="62"/>
        <v>0</v>
      </c>
      <c r="T47" s="131">
        <f t="shared" si="63"/>
        <v>0</v>
      </c>
      <c r="U47" s="110">
        <f t="shared" si="64"/>
        <v>0</v>
      </c>
    </row>
    <row r="48" spans="1:21" s="49" customFormat="1" ht="18" hidden="1" customHeight="1" x14ac:dyDescent="0.3">
      <c r="A48" s="47"/>
      <c r="B48" s="76"/>
      <c r="C48" s="77"/>
      <c r="D48" s="130">
        <v>0</v>
      </c>
      <c r="E48" s="131">
        <v>0</v>
      </c>
      <c r="F48" s="110">
        <f t="shared" si="58"/>
        <v>0</v>
      </c>
      <c r="G48" s="130">
        <v>0</v>
      </c>
      <c r="H48" s="131">
        <v>0</v>
      </c>
      <c r="I48" s="110">
        <v>0</v>
      </c>
      <c r="J48" s="130">
        <v>0</v>
      </c>
      <c r="K48" s="131">
        <v>0</v>
      </c>
      <c r="L48" s="110">
        <f t="shared" si="59"/>
        <v>0</v>
      </c>
      <c r="M48" s="130">
        <v>0</v>
      </c>
      <c r="N48" s="131">
        <v>0</v>
      </c>
      <c r="O48" s="110">
        <f t="shared" si="60"/>
        <v>0</v>
      </c>
      <c r="P48" s="130">
        <v>0</v>
      </c>
      <c r="Q48" s="131">
        <v>0</v>
      </c>
      <c r="R48" s="110">
        <f t="shared" si="61"/>
        <v>0</v>
      </c>
      <c r="S48" s="130">
        <f t="shared" si="62"/>
        <v>0</v>
      </c>
      <c r="T48" s="131">
        <f t="shared" si="63"/>
        <v>0</v>
      </c>
      <c r="U48" s="110">
        <f t="shared" si="64"/>
        <v>0</v>
      </c>
    </row>
    <row r="49" spans="1:21" s="49" customFormat="1" ht="18" customHeight="1" x14ac:dyDescent="0.3">
      <c r="A49" s="47"/>
      <c r="B49" s="25" t="s">
        <v>31</v>
      </c>
      <c r="C49" s="48"/>
      <c r="D49" s="119">
        <v>0</v>
      </c>
      <c r="E49" s="120">
        <v>0</v>
      </c>
      <c r="F49" s="121">
        <f t="shared" ref="F49:F57" si="65">E49-D49</f>
        <v>0</v>
      </c>
      <c r="G49" s="119">
        <v>0.35629752494426659</v>
      </c>
      <c r="H49" s="120">
        <v>0.37442559999999997</v>
      </c>
      <c r="I49" s="121">
        <v>1.8128075055733384E-2</v>
      </c>
      <c r="J49" s="119">
        <v>0</v>
      </c>
      <c r="K49" s="120">
        <v>0</v>
      </c>
      <c r="L49" s="121">
        <f t="shared" ref="L49:L57" si="66">K49-J49</f>
        <v>0</v>
      </c>
      <c r="M49" s="119">
        <v>0</v>
      </c>
      <c r="N49" s="120">
        <v>0</v>
      </c>
      <c r="O49" s="121">
        <f t="shared" ref="O49:O57" si="67">N49-M49</f>
        <v>0</v>
      </c>
      <c r="P49" s="119">
        <v>0</v>
      </c>
      <c r="Q49" s="120">
        <v>0</v>
      </c>
      <c r="R49" s="121">
        <f t="shared" ref="R49:R57" si="68">Q49-P49</f>
        <v>0</v>
      </c>
      <c r="S49" s="119">
        <f t="shared" ref="S49:T57" si="69">SUM(P49,M49,J49,G49,D49)</f>
        <v>0.35629752494426659</v>
      </c>
      <c r="T49" s="120">
        <f t="shared" si="69"/>
        <v>0.37442559999999997</v>
      </c>
      <c r="U49" s="121">
        <f t="shared" ref="U49:U58" si="70">T49-S49</f>
        <v>1.8128075055733384E-2</v>
      </c>
    </row>
    <row r="50" spans="1:21" s="49" customFormat="1" ht="18" customHeight="1" x14ac:dyDescent="0.3">
      <c r="A50" s="47"/>
      <c r="B50" s="25" t="s">
        <v>32</v>
      </c>
      <c r="C50" s="48"/>
      <c r="D50" s="119">
        <v>0</v>
      </c>
      <c r="E50" s="120">
        <v>0</v>
      </c>
      <c r="F50" s="121">
        <f t="shared" si="65"/>
        <v>0</v>
      </c>
      <c r="G50" s="119">
        <v>3.1698987889067998</v>
      </c>
      <c r="H50" s="120">
        <v>0</v>
      </c>
      <c r="I50" s="121">
        <v>-3.1698987889067998</v>
      </c>
      <c r="J50" s="119">
        <v>0</v>
      </c>
      <c r="K50" s="120">
        <v>0</v>
      </c>
      <c r="L50" s="121">
        <f t="shared" si="66"/>
        <v>0</v>
      </c>
      <c r="M50" s="119">
        <v>0</v>
      </c>
      <c r="N50" s="120">
        <v>0</v>
      </c>
      <c r="O50" s="121">
        <f t="shared" si="67"/>
        <v>0</v>
      </c>
      <c r="P50" s="119">
        <v>0</v>
      </c>
      <c r="Q50" s="120">
        <v>0</v>
      </c>
      <c r="R50" s="121">
        <f t="shared" si="68"/>
        <v>0</v>
      </c>
      <c r="S50" s="119">
        <f t="shared" si="69"/>
        <v>3.1698987889067998</v>
      </c>
      <c r="T50" s="120">
        <f t="shared" si="69"/>
        <v>0</v>
      </c>
      <c r="U50" s="121">
        <f t="shared" si="70"/>
        <v>-3.1698987889067998</v>
      </c>
    </row>
    <row r="51" spans="1:21" s="49" customFormat="1" ht="18" customHeight="1" x14ac:dyDescent="0.3">
      <c r="A51" s="47"/>
      <c r="B51" s="25" t="s">
        <v>33</v>
      </c>
      <c r="C51" s="48"/>
      <c r="D51" s="119">
        <v>0</v>
      </c>
      <c r="E51" s="120">
        <v>0</v>
      </c>
      <c r="F51" s="121">
        <f t="shared" si="65"/>
        <v>0</v>
      </c>
      <c r="G51" s="119">
        <v>1.4307320926725333</v>
      </c>
      <c r="H51" s="120">
        <v>1.8794409999999999</v>
      </c>
      <c r="I51" s="121">
        <v>0.4487089073274666</v>
      </c>
      <c r="J51" s="119">
        <v>0</v>
      </c>
      <c r="K51" s="120">
        <v>0</v>
      </c>
      <c r="L51" s="121">
        <f t="shared" si="66"/>
        <v>0</v>
      </c>
      <c r="M51" s="119">
        <v>0</v>
      </c>
      <c r="N51" s="120">
        <v>0</v>
      </c>
      <c r="O51" s="121">
        <f t="shared" si="67"/>
        <v>0</v>
      </c>
      <c r="P51" s="119">
        <v>0</v>
      </c>
      <c r="Q51" s="120">
        <v>0</v>
      </c>
      <c r="R51" s="121">
        <f t="shared" si="68"/>
        <v>0</v>
      </c>
      <c r="S51" s="119">
        <f t="shared" si="69"/>
        <v>1.4307320926725333</v>
      </c>
      <c r="T51" s="120">
        <f t="shared" si="69"/>
        <v>1.8794409999999999</v>
      </c>
      <c r="U51" s="121">
        <f t="shared" si="70"/>
        <v>0.4487089073274666</v>
      </c>
    </row>
    <row r="52" spans="1:21" s="49" customFormat="1" ht="18" customHeight="1" x14ac:dyDescent="0.3">
      <c r="A52" s="47"/>
      <c r="B52" s="25" t="s">
        <v>34</v>
      </c>
      <c r="C52" s="48"/>
      <c r="D52" s="119">
        <v>0</v>
      </c>
      <c r="E52" s="120">
        <v>0</v>
      </c>
      <c r="F52" s="121">
        <f t="shared" si="65"/>
        <v>0</v>
      </c>
      <c r="G52" s="119">
        <v>0</v>
      </c>
      <c r="H52" s="120">
        <v>0</v>
      </c>
      <c r="I52" s="121">
        <v>0</v>
      </c>
      <c r="J52" s="119">
        <v>0</v>
      </c>
      <c r="K52" s="120">
        <v>0</v>
      </c>
      <c r="L52" s="121">
        <f t="shared" si="66"/>
        <v>0</v>
      </c>
      <c r="M52" s="119">
        <v>0</v>
      </c>
      <c r="N52" s="120">
        <v>0</v>
      </c>
      <c r="O52" s="121">
        <f t="shared" si="67"/>
        <v>0</v>
      </c>
      <c r="P52" s="119">
        <v>0</v>
      </c>
      <c r="Q52" s="120">
        <v>0</v>
      </c>
      <c r="R52" s="121">
        <f t="shared" si="68"/>
        <v>0</v>
      </c>
      <c r="S52" s="119">
        <f t="shared" si="69"/>
        <v>0</v>
      </c>
      <c r="T52" s="120">
        <f t="shared" si="69"/>
        <v>0</v>
      </c>
      <c r="U52" s="121">
        <f t="shared" si="70"/>
        <v>0</v>
      </c>
    </row>
    <row r="53" spans="1:21" s="49" customFormat="1" ht="18" customHeight="1" x14ac:dyDescent="0.3">
      <c r="A53" s="47"/>
      <c r="B53" s="25" t="s">
        <v>35</v>
      </c>
      <c r="C53" s="48"/>
      <c r="D53" s="119">
        <v>0</v>
      </c>
      <c r="E53" s="120">
        <v>0</v>
      </c>
      <c r="F53" s="121">
        <f t="shared" si="65"/>
        <v>0</v>
      </c>
      <c r="G53" s="119">
        <v>0</v>
      </c>
      <c r="H53" s="120">
        <v>0</v>
      </c>
      <c r="I53" s="121">
        <v>0</v>
      </c>
      <c r="J53" s="119">
        <v>0</v>
      </c>
      <c r="K53" s="120">
        <v>0</v>
      </c>
      <c r="L53" s="121">
        <f t="shared" si="66"/>
        <v>0</v>
      </c>
      <c r="M53" s="119">
        <v>0</v>
      </c>
      <c r="N53" s="120">
        <v>0</v>
      </c>
      <c r="O53" s="121">
        <f t="shared" si="67"/>
        <v>0</v>
      </c>
      <c r="P53" s="119">
        <v>0</v>
      </c>
      <c r="Q53" s="120">
        <v>0</v>
      </c>
      <c r="R53" s="121">
        <f t="shared" si="68"/>
        <v>0</v>
      </c>
      <c r="S53" s="119">
        <f t="shared" si="69"/>
        <v>0</v>
      </c>
      <c r="T53" s="120">
        <f t="shared" si="69"/>
        <v>0</v>
      </c>
      <c r="U53" s="121">
        <f t="shared" si="70"/>
        <v>0</v>
      </c>
    </row>
    <row r="54" spans="1:21" s="49" customFormat="1" ht="18" customHeight="1" x14ac:dyDescent="0.3">
      <c r="A54" s="47"/>
      <c r="B54" s="25" t="s">
        <v>36</v>
      </c>
      <c r="C54" s="48"/>
      <c r="D54" s="119">
        <v>0</v>
      </c>
      <c r="E54" s="120">
        <v>0</v>
      </c>
      <c r="F54" s="121">
        <f t="shared" si="65"/>
        <v>0</v>
      </c>
      <c r="G54" s="119">
        <v>0.10408454030186666</v>
      </c>
      <c r="H54" s="120">
        <v>0</v>
      </c>
      <c r="I54" s="121">
        <v>-0.10408454030186666</v>
      </c>
      <c r="J54" s="119">
        <v>0</v>
      </c>
      <c r="K54" s="120">
        <v>0</v>
      </c>
      <c r="L54" s="121">
        <f t="shared" si="66"/>
        <v>0</v>
      </c>
      <c r="M54" s="119">
        <v>0</v>
      </c>
      <c r="N54" s="120">
        <v>0</v>
      </c>
      <c r="O54" s="121">
        <f t="shared" si="67"/>
        <v>0</v>
      </c>
      <c r="P54" s="119">
        <v>0</v>
      </c>
      <c r="Q54" s="120">
        <v>0</v>
      </c>
      <c r="R54" s="121">
        <f t="shared" si="68"/>
        <v>0</v>
      </c>
      <c r="S54" s="119">
        <f t="shared" si="69"/>
        <v>0.10408454030186666</v>
      </c>
      <c r="T54" s="120">
        <f t="shared" si="69"/>
        <v>0</v>
      </c>
      <c r="U54" s="121">
        <f t="shared" si="70"/>
        <v>-0.10408454030186666</v>
      </c>
    </row>
    <row r="55" spans="1:21" s="49" customFormat="1" ht="18" customHeight="1" x14ac:dyDescent="0.3">
      <c r="A55" s="47"/>
      <c r="B55" s="25" t="s">
        <v>37</v>
      </c>
      <c r="C55" s="48"/>
      <c r="D55" s="119">
        <v>0</v>
      </c>
      <c r="E55" s="120">
        <v>0</v>
      </c>
      <c r="F55" s="121">
        <f t="shared" si="65"/>
        <v>0</v>
      </c>
      <c r="G55" s="119">
        <v>2.7827114141066665E-2</v>
      </c>
      <c r="H55" s="120">
        <v>0</v>
      </c>
      <c r="I55" s="121">
        <v>-2.7827114141066665E-2</v>
      </c>
      <c r="J55" s="119">
        <v>0</v>
      </c>
      <c r="K55" s="120">
        <v>0</v>
      </c>
      <c r="L55" s="121">
        <f t="shared" si="66"/>
        <v>0</v>
      </c>
      <c r="M55" s="119">
        <v>0</v>
      </c>
      <c r="N55" s="120">
        <v>0</v>
      </c>
      <c r="O55" s="121">
        <f t="shared" si="67"/>
        <v>0</v>
      </c>
      <c r="P55" s="119">
        <v>0</v>
      </c>
      <c r="Q55" s="120">
        <v>0</v>
      </c>
      <c r="R55" s="121">
        <f t="shared" si="68"/>
        <v>0</v>
      </c>
      <c r="S55" s="119">
        <f t="shared" si="69"/>
        <v>2.7827114141066665E-2</v>
      </c>
      <c r="T55" s="120">
        <f t="shared" si="69"/>
        <v>0</v>
      </c>
      <c r="U55" s="121">
        <f t="shared" si="70"/>
        <v>-2.7827114141066665E-2</v>
      </c>
    </row>
    <row r="56" spans="1:21" s="49" customFormat="1" ht="18" customHeight="1" x14ac:dyDescent="0.3">
      <c r="A56" s="47"/>
      <c r="B56" s="25" t="s">
        <v>38</v>
      </c>
      <c r="C56" s="48"/>
      <c r="D56" s="119">
        <v>0</v>
      </c>
      <c r="E56" s="120">
        <v>0</v>
      </c>
      <c r="F56" s="121">
        <f t="shared" si="65"/>
        <v>0</v>
      </c>
      <c r="G56" s="119">
        <v>8.0223262287999995E-3</v>
      </c>
      <c r="H56" s="120">
        <v>5.8503999999999995E-3</v>
      </c>
      <c r="I56" s="121">
        <v>-2.1719262288E-3</v>
      </c>
      <c r="J56" s="119">
        <v>0</v>
      </c>
      <c r="K56" s="120">
        <v>0</v>
      </c>
      <c r="L56" s="121">
        <f t="shared" si="66"/>
        <v>0</v>
      </c>
      <c r="M56" s="119">
        <v>0</v>
      </c>
      <c r="N56" s="120">
        <v>0</v>
      </c>
      <c r="O56" s="121">
        <f t="shared" si="67"/>
        <v>0</v>
      </c>
      <c r="P56" s="119">
        <v>0</v>
      </c>
      <c r="Q56" s="120">
        <v>0</v>
      </c>
      <c r="R56" s="121">
        <f t="shared" si="68"/>
        <v>0</v>
      </c>
      <c r="S56" s="119">
        <f t="shared" si="69"/>
        <v>8.0223262287999995E-3</v>
      </c>
      <c r="T56" s="120">
        <f t="shared" si="69"/>
        <v>5.8503999999999995E-3</v>
      </c>
      <c r="U56" s="121">
        <f t="shared" si="70"/>
        <v>-2.1719262288E-3</v>
      </c>
    </row>
    <row r="57" spans="1:21" s="49" customFormat="1" ht="18" customHeight="1" x14ac:dyDescent="0.3">
      <c r="A57" s="47"/>
      <c r="B57" s="35" t="s">
        <v>39</v>
      </c>
      <c r="C57" s="48"/>
      <c r="D57" s="119">
        <v>0</v>
      </c>
      <c r="E57" s="120">
        <v>0</v>
      </c>
      <c r="F57" s="121">
        <f t="shared" si="65"/>
        <v>0</v>
      </c>
      <c r="G57" s="119">
        <v>120.85404620389963</v>
      </c>
      <c r="H57" s="120">
        <v>172.18260000000001</v>
      </c>
      <c r="I57" s="121">
        <v>51.32855379610038</v>
      </c>
      <c r="J57" s="119">
        <v>0</v>
      </c>
      <c r="K57" s="120">
        <v>0</v>
      </c>
      <c r="L57" s="121">
        <f t="shared" si="66"/>
        <v>0</v>
      </c>
      <c r="M57" s="119">
        <v>0</v>
      </c>
      <c r="N57" s="120">
        <v>0</v>
      </c>
      <c r="O57" s="121">
        <f t="shared" si="67"/>
        <v>0</v>
      </c>
      <c r="P57" s="119">
        <v>0</v>
      </c>
      <c r="Q57" s="120">
        <v>0</v>
      </c>
      <c r="R57" s="121">
        <f t="shared" si="68"/>
        <v>0</v>
      </c>
      <c r="S57" s="119">
        <f t="shared" si="69"/>
        <v>120.85404620389963</v>
      </c>
      <c r="T57" s="120">
        <f t="shared" si="69"/>
        <v>172.18260000000001</v>
      </c>
      <c r="U57" s="121">
        <f t="shared" si="70"/>
        <v>51.32855379610038</v>
      </c>
    </row>
    <row r="58" spans="1:21" s="49" customFormat="1" ht="18" customHeight="1" x14ac:dyDescent="0.3">
      <c r="A58" s="47"/>
      <c r="B58" s="54"/>
      <c r="C58" s="48"/>
      <c r="D58" s="132">
        <v>0</v>
      </c>
      <c r="E58" s="133">
        <v>0</v>
      </c>
      <c r="F58" s="134">
        <f t="shared" ref="F58:F70" si="71">E58-D58</f>
        <v>0</v>
      </c>
      <c r="G58" s="132">
        <f>SUM(G44,G49:G57)</f>
        <v>125.95090859109496</v>
      </c>
      <c r="H58" s="133">
        <v>174.442317</v>
      </c>
      <c r="I58" s="134">
        <v>48.491408408905045</v>
      </c>
      <c r="J58" s="132">
        <f>SUM(J44,J49:J57)</f>
        <v>0</v>
      </c>
      <c r="K58" s="133">
        <f>SUM(K44,K49:K57)</f>
        <v>0</v>
      </c>
      <c r="L58" s="134">
        <f>K58-J58</f>
        <v>0</v>
      </c>
      <c r="M58" s="132">
        <f>SUM(M44,M49:M57)</f>
        <v>0</v>
      </c>
      <c r="N58" s="133">
        <f>SUM(N44,N49:N57)</f>
        <v>0</v>
      </c>
      <c r="O58" s="134">
        <f t="shared" ref="O58" si="72">N58-M58</f>
        <v>0</v>
      </c>
      <c r="P58" s="132">
        <f>SUM(P44,P49:P57)</f>
        <v>0</v>
      </c>
      <c r="Q58" s="133">
        <f>SUM(Q44,Q49:Q57)</f>
        <v>0</v>
      </c>
      <c r="R58" s="134">
        <f t="shared" ref="R58" si="73">Q58-P58</f>
        <v>0</v>
      </c>
      <c r="S58" s="132">
        <f>SUM(S44,S49:S57)</f>
        <v>125.95090859109496</v>
      </c>
      <c r="T58" s="133">
        <f>SUM(T44,T49:T57)</f>
        <v>174.442317</v>
      </c>
      <c r="U58" s="134">
        <f t="shared" si="70"/>
        <v>48.491408408905045</v>
      </c>
    </row>
    <row r="59" spans="1:21" s="49" customFormat="1" ht="15" customHeight="1" x14ac:dyDescent="0.3">
      <c r="A59" s="47"/>
      <c r="B59" s="54"/>
      <c r="C59" s="48"/>
      <c r="D59" s="135"/>
      <c r="E59" s="136"/>
      <c r="F59" s="137"/>
      <c r="G59" s="135"/>
      <c r="H59" s="136"/>
      <c r="I59" s="137"/>
      <c r="J59" s="135"/>
      <c r="K59" s="136"/>
      <c r="L59" s="137"/>
      <c r="M59" s="135"/>
      <c r="N59" s="136"/>
      <c r="O59" s="137"/>
      <c r="P59" s="135"/>
      <c r="Q59" s="136"/>
      <c r="R59" s="137"/>
      <c r="S59" s="135"/>
      <c r="T59" s="136"/>
      <c r="U59" s="137"/>
    </row>
    <row r="60" spans="1:21" s="49" customFormat="1" ht="18" customHeight="1" x14ac:dyDescent="0.3">
      <c r="A60" s="47"/>
      <c r="B60" s="23" t="s">
        <v>55</v>
      </c>
      <c r="C60" s="48"/>
      <c r="D60" s="132">
        <v>0</v>
      </c>
      <c r="E60" s="133">
        <v>0</v>
      </c>
      <c r="F60" s="134">
        <f t="shared" ref="F60" si="74">E60-D60</f>
        <v>0</v>
      </c>
      <c r="G60" s="132">
        <v>0</v>
      </c>
      <c r="H60" s="133">
        <v>0</v>
      </c>
      <c r="I60" s="134">
        <f t="shared" ref="I60" si="75">H60-G60</f>
        <v>0</v>
      </c>
      <c r="J60" s="132">
        <v>0</v>
      </c>
      <c r="K60" s="133">
        <v>0</v>
      </c>
      <c r="L60" s="134">
        <f t="shared" ref="L60" si="76">K60-J60</f>
        <v>0</v>
      </c>
      <c r="M60" s="132">
        <v>0</v>
      </c>
      <c r="N60" s="133">
        <v>0</v>
      </c>
      <c r="O60" s="134">
        <f t="shared" ref="O60" si="77">N60-M60</f>
        <v>0</v>
      </c>
      <c r="P60" s="132">
        <v>0</v>
      </c>
      <c r="Q60" s="133">
        <v>0</v>
      </c>
      <c r="R60" s="134">
        <f t="shared" ref="R60" si="78">Q60-P60</f>
        <v>0</v>
      </c>
      <c r="S60" s="132">
        <f t="shared" ref="S60" si="79">SUM(P60,M60,J60,G60,D60)</f>
        <v>0</v>
      </c>
      <c r="T60" s="133">
        <f t="shared" ref="T60" si="80">SUM(Q60,N60,K60,H60,E60)</f>
        <v>0</v>
      </c>
      <c r="U60" s="134">
        <f t="shared" ref="U60" si="81">T60-S60</f>
        <v>0</v>
      </c>
    </row>
    <row r="61" spans="1:21" s="49" customFormat="1" ht="15" customHeight="1" x14ac:dyDescent="0.3">
      <c r="A61" s="47"/>
      <c r="B61" s="54"/>
      <c r="C61" s="48"/>
      <c r="D61" s="135"/>
      <c r="E61" s="136"/>
      <c r="F61" s="137"/>
      <c r="G61" s="135"/>
      <c r="H61" s="136"/>
      <c r="I61" s="137"/>
      <c r="J61" s="135"/>
      <c r="K61" s="136"/>
      <c r="L61" s="137"/>
      <c r="M61" s="135"/>
      <c r="N61" s="136"/>
      <c r="O61" s="137"/>
      <c r="P61" s="135"/>
      <c r="Q61" s="136"/>
      <c r="R61" s="137"/>
      <c r="S61" s="135"/>
      <c r="T61" s="136"/>
      <c r="U61" s="137"/>
    </row>
    <row r="62" spans="1:21" s="49" customFormat="1" ht="18" customHeight="1" x14ac:dyDescent="0.3">
      <c r="A62" s="47"/>
      <c r="B62" s="72" t="s">
        <v>40</v>
      </c>
      <c r="C62" s="48"/>
      <c r="D62" s="141">
        <f>SUM(D60,D58,D41,D26,D20)</f>
        <v>281.61611989529661</v>
      </c>
      <c r="E62" s="142">
        <f>SUM(E60,E58,E41,E26,E20)</f>
        <v>264.45640423000003</v>
      </c>
      <c r="F62" s="143">
        <f t="shared" ref="F62" si="82">E62-D62</f>
        <v>-17.159715665296574</v>
      </c>
      <c r="G62" s="141">
        <f>SUM(G60,G58,G41,G26,G20)</f>
        <v>247.62452584543098</v>
      </c>
      <c r="H62" s="142">
        <f>SUM(H60,H58,H41,H26,H20)</f>
        <v>295.88799944000004</v>
      </c>
      <c r="I62" s="143">
        <f t="shared" ref="I62" si="83">H62-G62</f>
        <v>48.263473594569064</v>
      </c>
      <c r="J62" s="141">
        <f>SUM(J60,J58,J41,J26,J20)</f>
        <v>0.34821383478805706</v>
      </c>
      <c r="K62" s="142">
        <f>SUM(K60,K58,K41,K26,K20)</f>
        <v>0.33029755</v>
      </c>
      <c r="L62" s="143">
        <f t="shared" ref="L62" si="84">K62-J62</f>
        <v>-1.7916284788057069E-2</v>
      </c>
      <c r="M62" s="141">
        <f>SUM(M60,M58,M41,M26,M20)</f>
        <v>0</v>
      </c>
      <c r="N62" s="142">
        <f>SUM(N60,N58,N41,N26,N20)</f>
        <v>0</v>
      </c>
      <c r="O62" s="143">
        <f t="shared" ref="O62" si="85">N62-M62</f>
        <v>0</v>
      </c>
      <c r="P62" s="141">
        <f>SUM(P60,P58,P41,P26,P20)</f>
        <v>21.530185859619554</v>
      </c>
      <c r="Q62" s="142">
        <f>SUM(Q60,Q58,Q41,Q26,Q20)</f>
        <v>34.971131700000001</v>
      </c>
      <c r="R62" s="143">
        <f t="shared" ref="R62" si="86">Q62-P62</f>
        <v>13.440945840380447</v>
      </c>
      <c r="S62" s="141">
        <f>SUM(S60,S58,S41,S26,S20)</f>
        <v>551.11904543513515</v>
      </c>
      <c r="T62" s="142">
        <f>SUM(T60,T58,T41,T26,T20)</f>
        <v>595.64583291999998</v>
      </c>
      <c r="U62" s="143">
        <f t="shared" ref="U62" si="87">T62-S62</f>
        <v>44.526787484864826</v>
      </c>
    </row>
    <row r="63" spans="1:21" s="49" customFormat="1" ht="15" customHeight="1" x14ac:dyDescent="0.3">
      <c r="A63" s="47"/>
      <c r="B63" s="54"/>
      <c r="C63" s="48"/>
      <c r="D63" s="47"/>
      <c r="E63" s="50"/>
      <c r="F63" s="51"/>
      <c r="G63" s="47"/>
      <c r="H63" s="50"/>
      <c r="I63" s="51"/>
      <c r="J63" s="47"/>
      <c r="K63" s="50"/>
      <c r="L63" s="51"/>
      <c r="M63" s="47"/>
      <c r="N63" s="50"/>
      <c r="O63" s="51"/>
      <c r="P63" s="47"/>
      <c r="Q63" s="50"/>
      <c r="R63" s="51"/>
      <c r="S63" s="47"/>
      <c r="T63" s="50"/>
      <c r="U63" s="51"/>
    </row>
    <row r="64" spans="1:21" s="49" customFormat="1" ht="18" customHeight="1" x14ac:dyDescent="0.3">
      <c r="A64" s="47"/>
      <c r="B64" s="23" t="s">
        <v>41</v>
      </c>
      <c r="C64" s="48"/>
      <c r="D64" s="47"/>
      <c r="E64" s="50"/>
      <c r="F64" s="51"/>
      <c r="G64" s="47"/>
      <c r="H64" s="50"/>
      <c r="I64" s="51"/>
      <c r="J64" s="47"/>
      <c r="K64" s="50"/>
      <c r="L64" s="51"/>
      <c r="M64" s="47"/>
      <c r="N64" s="50"/>
      <c r="O64" s="51"/>
      <c r="P64" s="47"/>
      <c r="Q64" s="50"/>
      <c r="R64" s="51"/>
      <c r="S64" s="47"/>
      <c r="T64" s="50"/>
      <c r="U64" s="51"/>
    </row>
    <row r="65" spans="1:23" s="49" customFormat="1" ht="18" customHeight="1" x14ac:dyDescent="0.3">
      <c r="A65" s="47"/>
      <c r="B65" s="73" t="s">
        <v>42</v>
      </c>
      <c r="C65" s="48"/>
      <c r="D65" s="122">
        <v>0</v>
      </c>
      <c r="E65" s="123">
        <v>0</v>
      </c>
      <c r="F65" s="121">
        <f t="shared" ref="F65:F67" si="88">E65-D65</f>
        <v>0</v>
      </c>
      <c r="G65" s="122">
        <v>0</v>
      </c>
      <c r="H65" s="123">
        <v>0</v>
      </c>
      <c r="I65" s="121">
        <v>0</v>
      </c>
      <c r="J65" s="122">
        <v>0</v>
      </c>
      <c r="K65" s="123">
        <v>0</v>
      </c>
      <c r="L65" s="121">
        <f t="shared" ref="L65:L67" si="89">K65-J65</f>
        <v>0</v>
      </c>
      <c r="M65" s="122">
        <v>20</v>
      </c>
      <c r="N65" s="123">
        <v>0</v>
      </c>
      <c r="O65" s="121">
        <f t="shared" ref="O65:O67" si="90">N65-M65</f>
        <v>-20</v>
      </c>
      <c r="P65" s="122">
        <v>0</v>
      </c>
      <c r="Q65" s="123">
        <v>0</v>
      </c>
      <c r="R65" s="121">
        <f t="shared" ref="R65:R67" si="91">Q65-P65</f>
        <v>0</v>
      </c>
      <c r="S65" s="122">
        <f t="shared" ref="S65:S67" si="92">SUM(P65,M65,J65,G65,D65)</f>
        <v>20</v>
      </c>
      <c r="T65" s="123">
        <f t="shared" ref="T65:T67" si="93">SUM(Q65,N65,K65,H65,E65)</f>
        <v>0</v>
      </c>
      <c r="U65" s="121">
        <f t="shared" ref="U65:U67" si="94">T65-S65</f>
        <v>-20</v>
      </c>
    </row>
    <row r="66" spans="1:23" s="49" customFormat="1" ht="18" customHeight="1" x14ac:dyDescent="0.3">
      <c r="A66" s="47"/>
      <c r="B66" s="73" t="s">
        <v>43</v>
      </c>
      <c r="C66" s="48"/>
      <c r="D66" s="122">
        <v>0</v>
      </c>
      <c r="E66" s="123">
        <v>0</v>
      </c>
      <c r="F66" s="121">
        <f t="shared" si="88"/>
        <v>0</v>
      </c>
      <c r="G66" s="122">
        <v>0</v>
      </c>
      <c r="H66" s="123">
        <v>0</v>
      </c>
      <c r="I66" s="121">
        <v>0</v>
      </c>
      <c r="J66" s="122">
        <v>0</v>
      </c>
      <c r="K66" s="123">
        <v>19.760000000000002</v>
      </c>
      <c r="L66" s="121">
        <f t="shared" si="89"/>
        <v>19.760000000000002</v>
      </c>
      <c r="M66" s="122">
        <v>0</v>
      </c>
      <c r="N66" s="123">
        <v>0</v>
      </c>
      <c r="O66" s="121">
        <f t="shared" si="90"/>
        <v>0</v>
      </c>
      <c r="P66" s="122">
        <v>0</v>
      </c>
      <c r="Q66" s="123">
        <v>0</v>
      </c>
      <c r="R66" s="121">
        <f t="shared" si="91"/>
        <v>0</v>
      </c>
      <c r="S66" s="122">
        <f t="shared" si="92"/>
        <v>0</v>
      </c>
      <c r="T66" s="123">
        <f t="shared" si="93"/>
        <v>19.760000000000002</v>
      </c>
      <c r="U66" s="121">
        <f t="shared" si="94"/>
        <v>19.760000000000002</v>
      </c>
    </row>
    <row r="67" spans="1:23" s="49" customFormat="1" ht="18" customHeight="1" x14ac:dyDescent="0.3">
      <c r="A67" s="47"/>
      <c r="B67" s="73" t="s">
        <v>44</v>
      </c>
      <c r="C67" s="48"/>
      <c r="D67" s="122">
        <v>0</v>
      </c>
      <c r="E67" s="123">
        <v>0</v>
      </c>
      <c r="F67" s="121">
        <f t="shared" si="88"/>
        <v>0</v>
      </c>
      <c r="G67" s="122">
        <v>28.74446045424234</v>
      </c>
      <c r="H67" s="123">
        <v>25.303999999999998</v>
      </c>
      <c r="I67" s="121">
        <f t="shared" ref="I67" si="95">H67-G67</f>
        <v>-3.4404604542423414</v>
      </c>
      <c r="J67" s="122">
        <v>0</v>
      </c>
      <c r="K67" s="123">
        <v>0</v>
      </c>
      <c r="L67" s="121">
        <f t="shared" si="89"/>
        <v>0</v>
      </c>
      <c r="M67" s="122">
        <v>0</v>
      </c>
      <c r="N67" s="123">
        <v>0</v>
      </c>
      <c r="O67" s="121">
        <f t="shared" si="90"/>
        <v>0</v>
      </c>
      <c r="P67" s="122">
        <v>0</v>
      </c>
      <c r="Q67" s="123">
        <v>0</v>
      </c>
      <c r="R67" s="121">
        <f t="shared" si="91"/>
        <v>0</v>
      </c>
      <c r="S67" s="122">
        <f t="shared" si="92"/>
        <v>28.74446045424234</v>
      </c>
      <c r="T67" s="123">
        <f t="shared" si="93"/>
        <v>25.303999999999998</v>
      </c>
      <c r="U67" s="121">
        <f t="shared" si="94"/>
        <v>-3.4404604542423414</v>
      </c>
    </row>
    <row r="68" spans="1:23" s="49" customFormat="1" ht="18" customHeight="1" x14ac:dyDescent="0.3">
      <c r="A68" s="47"/>
      <c r="B68" s="54"/>
      <c r="C68" s="48"/>
      <c r="D68" s="132">
        <f>SUM(D65:D67)</f>
        <v>0</v>
      </c>
      <c r="E68" s="133">
        <f>SUM(E65:E67)</f>
        <v>0</v>
      </c>
      <c r="F68" s="134">
        <f t="shared" si="71"/>
        <v>0</v>
      </c>
      <c r="G68" s="132">
        <f>SUM(G65:G67)</f>
        <v>28.74446045424234</v>
      </c>
      <c r="H68" s="133">
        <f>SUM(H65:H67)</f>
        <v>25.303999999999998</v>
      </c>
      <c r="I68" s="134">
        <f t="shared" ref="I68" si="96">H68-G68</f>
        <v>-3.4404604542423414</v>
      </c>
      <c r="J68" s="132">
        <f>SUM(J65:J67)</f>
        <v>0</v>
      </c>
      <c r="K68" s="133">
        <f>SUM(K65:K67)</f>
        <v>19.760000000000002</v>
      </c>
      <c r="L68" s="134">
        <f t="shared" ref="L68" si="97">K68-J68</f>
        <v>19.760000000000002</v>
      </c>
      <c r="M68" s="132">
        <f>SUM(M65:M67)</f>
        <v>20</v>
      </c>
      <c r="N68" s="133">
        <f>SUM(N65:N67)</f>
        <v>0</v>
      </c>
      <c r="O68" s="134">
        <f t="shared" ref="O68" si="98">N68-M68</f>
        <v>-20</v>
      </c>
      <c r="P68" s="132">
        <f>SUM(P65:P67)</f>
        <v>0</v>
      </c>
      <c r="Q68" s="133">
        <f>SUM(Q65:Q67)</f>
        <v>0</v>
      </c>
      <c r="R68" s="134">
        <f t="shared" ref="R68" si="99">Q68-P68</f>
        <v>0</v>
      </c>
      <c r="S68" s="132">
        <f>SUM(S65:S67)</f>
        <v>48.744460454242343</v>
      </c>
      <c r="T68" s="133">
        <f>SUM(T65:T67)</f>
        <v>45.064</v>
      </c>
      <c r="U68" s="134">
        <f t="shared" ref="U68" si="100">T68-S68</f>
        <v>-3.6804604542423434</v>
      </c>
      <c r="V68" s="49">
        <f>SUM(D68:U68)</f>
        <v>180.256</v>
      </c>
    </row>
    <row r="69" spans="1:23" s="49" customFormat="1" ht="15" customHeight="1" x14ac:dyDescent="0.3">
      <c r="A69" s="47"/>
      <c r="B69" s="54"/>
      <c r="C69" s="48"/>
      <c r="D69" s="135"/>
      <c r="E69" s="136"/>
      <c r="F69" s="137"/>
      <c r="G69" s="135"/>
      <c r="H69" s="136"/>
      <c r="I69" s="137"/>
      <c r="J69" s="135"/>
      <c r="K69" s="136"/>
      <c r="L69" s="137"/>
      <c r="M69" s="135"/>
      <c r="N69" s="136"/>
      <c r="O69" s="137"/>
      <c r="P69" s="135"/>
      <c r="Q69" s="136"/>
      <c r="R69" s="137"/>
      <c r="S69" s="135"/>
      <c r="T69" s="136"/>
      <c r="U69" s="137"/>
    </row>
    <row r="70" spans="1:23" s="49" customFormat="1" ht="18" customHeight="1" x14ac:dyDescent="0.3">
      <c r="A70" s="47"/>
      <c r="B70" s="72" t="s">
        <v>45</v>
      </c>
      <c r="C70" s="48"/>
      <c r="D70" s="141">
        <f>SUM(D68,D62)</f>
        <v>281.61611989529661</v>
      </c>
      <c r="E70" s="142">
        <f>SUM(E68,E62)</f>
        <v>264.45640423000003</v>
      </c>
      <c r="F70" s="143">
        <f t="shared" si="71"/>
        <v>-17.159715665296574</v>
      </c>
      <c r="G70" s="141">
        <f>SUM(G68,G62)</f>
        <v>276.36898629967334</v>
      </c>
      <c r="H70" s="142">
        <f>SUM(H68,H62)</f>
        <v>321.19199944000002</v>
      </c>
      <c r="I70" s="143">
        <f t="shared" ref="I70" si="101">H70-G70</f>
        <v>44.82301314032668</v>
      </c>
      <c r="J70" s="141">
        <f>SUM(J68,J62)</f>
        <v>0.34821383478805706</v>
      </c>
      <c r="K70" s="142">
        <f>SUM(K68,K62)</f>
        <v>20.090297550000003</v>
      </c>
      <c r="L70" s="143">
        <f>K70-J70</f>
        <v>19.742083715211944</v>
      </c>
      <c r="M70" s="141">
        <f>SUM(M68,M62)</f>
        <v>20</v>
      </c>
      <c r="N70" s="142">
        <f>SUM(N68,N62)</f>
        <v>0</v>
      </c>
      <c r="O70" s="143">
        <f t="shared" ref="O70" si="102">N70-M70</f>
        <v>-20</v>
      </c>
      <c r="P70" s="141">
        <f>SUM(P68,P62)</f>
        <v>21.530185859619554</v>
      </c>
      <c r="Q70" s="142">
        <f>SUM(Q68,Q62)</f>
        <v>34.971131700000001</v>
      </c>
      <c r="R70" s="143">
        <f t="shared" ref="R70" si="103">Q70-P70</f>
        <v>13.440945840380447</v>
      </c>
      <c r="S70" s="141">
        <f>SUM(S68,S62)</f>
        <v>599.86350588937751</v>
      </c>
      <c r="T70" s="142">
        <f>SUM(T68,T62)</f>
        <v>640.70983291999994</v>
      </c>
      <c r="U70" s="143">
        <f t="shared" ref="U70" si="104">T70-S70</f>
        <v>40.846327030622433</v>
      </c>
    </row>
    <row r="71" spans="1:23" s="49" customFormat="1" ht="15" customHeight="1" x14ac:dyDescent="0.3">
      <c r="A71" s="47"/>
      <c r="B71" s="54"/>
      <c r="C71" s="48"/>
      <c r="D71" s="47"/>
      <c r="E71" s="50"/>
      <c r="F71" s="51"/>
      <c r="G71" s="47"/>
      <c r="H71" s="50"/>
      <c r="I71" s="51"/>
      <c r="J71" s="47"/>
      <c r="K71" s="50"/>
      <c r="L71" s="51"/>
      <c r="M71" s="47"/>
      <c r="N71" s="50"/>
      <c r="O71" s="51"/>
      <c r="P71" s="47"/>
      <c r="Q71" s="50"/>
      <c r="R71" s="51"/>
      <c r="S71" s="47"/>
      <c r="T71" s="50"/>
      <c r="U71" s="51"/>
    </row>
    <row r="72" spans="1:23" s="49" customFormat="1" ht="18" customHeight="1" x14ac:dyDescent="0.3">
      <c r="A72" s="47"/>
      <c r="B72" s="23" t="s">
        <v>46</v>
      </c>
      <c r="C72" s="48"/>
      <c r="D72" s="47"/>
      <c r="E72" s="50"/>
      <c r="F72" s="51"/>
      <c r="G72" s="47"/>
      <c r="H72" s="50"/>
      <c r="I72" s="51"/>
      <c r="J72" s="47"/>
      <c r="K72" s="50"/>
      <c r="L72" s="51"/>
      <c r="M72" s="47"/>
      <c r="N72" s="50"/>
      <c r="O72" s="51"/>
      <c r="P72" s="47"/>
      <c r="Q72" s="50"/>
      <c r="R72" s="51"/>
      <c r="S72" s="47"/>
      <c r="T72" s="50"/>
      <c r="U72" s="51"/>
    </row>
    <row r="73" spans="1:23" s="49" customFormat="1" ht="18" customHeight="1" x14ac:dyDescent="0.3">
      <c r="A73" s="47"/>
      <c r="B73" s="73" t="s">
        <v>66</v>
      </c>
      <c r="C73" s="48"/>
      <c r="D73" s="122">
        <v>-4.016</v>
      </c>
      <c r="E73" s="123">
        <v>23.262</v>
      </c>
      <c r="F73" s="121">
        <f t="shared" ref="F73" si="105">E73-D73</f>
        <v>27.277999999999999</v>
      </c>
      <c r="G73" s="122">
        <v>5.2409999999999997</v>
      </c>
      <c r="H73" s="123">
        <v>31.585999999999999</v>
      </c>
      <c r="I73" s="121">
        <f t="shared" ref="I73" si="106">H73-G73</f>
        <v>26.344999999999999</v>
      </c>
      <c r="J73" s="122">
        <v>0</v>
      </c>
      <c r="K73" s="123">
        <v>0</v>
      </c>
      <c r="L73" s="121">
        <f t="shared" ref="L73" si="107">K73-J73</f>
        <v>0</v>
      </c>
      <c r="M73" s="122">
        <v>0</v>
      </c>
      <c r="N73" s="123">
        <v>0</v>
      </c>
      <c r="O73" s="121">
        <f t="shared" ref="O73" si="108">N73-M73</f>
        <v>0</v>
      </c>
      <c r="P73" s="122">
        <v>0</v>
      </c>
      <c r="Q73" s="123">
        <v>0</v>
      </c>
      <c r="R73" s="121">
        <f t="shared" ref="R73" si="109">Q73-P73</f>
        <v>0</v>
      </c>
      <c r="S73" s="122">
        <f t="shared" ref="S73" si="110">SUM(P73,M73,J73,G73,D73)</f>
        <v>1.2249999999999996</v>
      </c>
      <c r="T73" s="123">
        <f t="shared" ref="T73" si="111">SUM(Q73,N73,K73,H73,E73)</f>
        <v>54.847999999999999</v>
      </c>
      <c r="U73" s="121">
        <f t="shared" ref="U73" si="112">T73-S73</f>
        <v>53.622999999999998</v>
      </c>
    </row>
    <row r="74" spans="1:23" s="49" customFormat="1" ht="18" customHeight="1" x14ac:dyDescent="0.3">
      <c r="A74" s="47"/>
      <c r="B74" s="48"/>
      <c r="C74" s="48"/>
      <c r="D74" s="132">
        <f>SUM(D73)</f>
        <v>-4.016</v>
      </c>
      <c r="E74" s="133">
        <f>SUM(E73)</f>
        <v>23.262</v>
      </c>
      <c r="F74" s="134">
        <f t="shared" ref="F74:F76" si="113">E74-D74</f>
        <v>27.277999999999999</v>
      </c>
      <c r="G74" s="132">
        <f>SUM(G73)</f>
        <v>5.2409999999999997</v>
      </c>
      <c r="H74" s="133">
        <f>SUM(H73)</f>
        <v>31.585999999999999</v>
      </c>
      <c r="I74" s="134">
        <f t="shared" ref="I74" si="114">H74-G74</f>
        <v>26.344999999999999</v>
      </c>
      <c r="J74" s="132">
        <f>SUM(J73)</f>
        <v>0</v>
      </c>
      <c r="K74" s="133">
        <f>SUM(K73)</f>
        <v>0</v>
      </c>
      <c r="L74" s="134">
        <f t="shared" ref="L74" si="115">K74-J74</f>
        <v>0</v>
      </c>
      <c r="M74" s="132">
        <f>SUM(M73)</f>
        <v>0</v>
      </c>
      <c r="N74" s="133">
        <f>SUM(N73)</f>
        <v>0</v>
      </c>
      <c r="O74" s="134">
        <f t="shared" ref="O74" si="116">N74-M74</f>
        <v>0</v>
      </c>
      <c r="P74" s="132">
        <f>SUM(P73)</f>
        <v>0</v>
      </c>
      <c r="Q74" s="133">
        <f>SUM(Q73)</f>
        <v>0</v>
      </c>
      <c r="R74" s="134">
        <f t="shared" ref="R74" si="117">Q74-P74</f>
        <v>0</v>
      </c>
      <c r="S74" s="132">
        <f>SUM(S73)</f>
        <v>1.2249999999999996</v>
      </c>
      <c r="T74" s="133">
        <f>SUM(T73)</f>
        <v>54.847999999999999</v>
      </c>
      <c r="U74" s="134">
        <f t="shared" ref="U74" si="118">T74-S74</f>
        <v>53.622999999999998</v>
      </c>
    </row>
    <row r="75" spans="1:23" s="49" customFormat="1" ht="15" customHeight="1" x14ac:dyDescent="0.3">
      <c r="A75" s="47"/>
      <c r="B75" s="48"/>
      <c r="C75" s="48"/>
      <c r="D75" s="135"/>
      <c r="E75" s="136"/>
      <c r="F75" s="137"/>
      <c r="G75" s="135"/>
      <c r="H75" s="136"/>
      <c r="I75" s="137"/>
      <c r="J75" s="135"/>
      <c r="K75" s="136"/>
      <c r="L75" s="137"/>
      <c r="M75" s="135"/>
      <c r="N75" s="136"/>
      <c r="O75" s="137"/>
      <c r="P75" s="135"/>
      <c r="Q75" s="136"/>
      <c r="R75" s="137"/>
      <c r="S75" s="135"/>
      <c r="T75" s="136"/>
      <c r="U75" s="137"/>
    </row>
    <row r="76" spans="1:23" s="63" customFormat="1" ht="20.25" customHeight="1" x14ac:dyDescent="0.3">
      <c r="A76" s="61"/>
      <c r="B76" s="74" t="s">
        <v>48</v>
      </c>
      <c r="C76" s="62"/>
      <c r="D76" s="138">
        <f>SUM(D74,D70)</f>
        <v>277.60011989529659</v>
      </c>
      <c r="E76" s="139">
        <f>SUM(E74,E70)</f>
        <v>287.71840423000003</v>
      </c>
      <c r="F76" s="140">
        <f t="shared" si="113"/>
        <v>10.118284334703446</v>
      </c>
      <c r="G76" s="138">
        <f>SUM(G74,G70)</f>
        <v>281.60998629967332</v>
      </c>
      <c r="H76" s="139">
        <f>SUM(H74,H70)</f>
        <v>352.77799944000003</v>
      </c>
      <c r="I76" s="140">
        <f t="shared" ref="I76" si="119">H76-G76</f>
        <v>71.168013140326707</v>
      </c>
      <c r="J76" s="138">
        <f>SUM(J74,J70)</f>
        <v>0.34821383478805706</v>
      </c>
      <c r="K76" s="139">
        <f>SUM(K74,K70)</f>
        <v>20.090297550000003</v>
      </c>
      <c r="L76" s="140">
        <f t="shared" ref="L76" si="120">K76-J76</f>
        <v>19.742083715211944</v>
      </c>
      <c r="M76" s="138">
        <f>SUM(M74,M70)</f>
        <v>20</v>
      </c>
      <c r="N76" s="139">
        <f>SUM(N74,N70)</f>
        <v>0</v>
      </c>
      <c r="O76" s="140">
        <f t="shared" ref="O76" si="121">N76-M76</f>
        <v>-20</v>
      </c>
      <c r="P76" s="138">
        <f>SUM(P74,P70)</f>
        <v>21.530185859619554</v>
      </c>
      <c r="Q76" s="139">
        <f>SUM(Q74,Q70)</f>
        <v>34.971131700000001</v>
      </c>
      <c r="R76" s="140">
        <f t="shared" ref="R76" si="122">Q76-P76</f>
        <v>13.440945840380447</v>
      </c>
      <c r="S76" s="138">
        <f>SUM(S74,S70)</f>
        <v>601.08850588937753</v>
      </c>
      <c r="T76" s="139">
        <f>SUM(T74,T70)</f>
        <v>695.5578329199999</v>
      </c>
      <c r="U76" s="140">
        <f t="shared" ref="U76" si="123">T76-S76</f>
        <v>94.469327030622367</v>
      </c>
      <c r="V76" s="49"/>
      <c r="W76" s="49"/>
    </row>
    <row r="77" spans="1:23" s="64" customFormat="1" ht="28.5" x14ac:dyDescent="0.45">
      <c r="A77" s="155" t="s">
        <v>0</v>
      </c>
      <c r="B77" s="155"/>
      <c r="C77" s="155"/>
      <c r="D77" s="155"/>
      <c r="E77" s="155"/>
      <c r="F77" s="155"/>
      <c r="G77" s="155"/>
      <c r="H77" s="155"/>
      <c r="I77" s="155"/>
      <c r="J77" s="155"/>
      <c r="K77" s="155"/>
      <c r="L77" s="155"/>
      <c r="M77" s="155"/>
      <c r="N77" s="155"/>
      <c r="O77" s="155"/>
      <c r="P77" s="155"/>
      <c r="Q77" s="155"/>
      <c r="R77" s="155"/>
      <c r="S77" s="155"/>
      <c r="T77" s="155"/>
      <c r="U77" s="155"/>
      <c r="V77" s="155"/>
    </row>
    <row r="78" spans="1:23" s="6" customFormat="1" ht="25.5" customHeight="1" x14ac:dyDescent="0.4">
      <c r="A78" s="164" t="s">
        <v>101</v>
      </c>
      <c r="B78" s="164"/>
      <c r="C78" s="164"/>
      <c r="D78" s="164"/>
      <c r="E78" s="164"/>
      <c r="F78" s="164"/>
      <c r="G78" s="164"/>
      <c r="H78" s="164"/>
      <c r="I78" s="164"/>
      <c r="J78" s="164"/>
      <c r="K78" s="164"/>
      <c r="L78" s="164"/>
      <c r="M78" s="164"/>
      <c r="N78" s="164"/>
      <c r="O78" s="164"/>
      <c r="P78" s="164"/>
      <c r="Q78" s="164"/>
      <c r="R78" s="164"/>
      <c r="S78" s="164"/>
      <c r="T78" s="164"/>
      <c r="U78" s="164"/>
      <c r="V78" s="75"/>
    </row>
    <row r="79" spans="1:23" s="65" customFormat="1" ht="24.75" x14ac:dyDescent="0.4">
      <c r="A79" s="156" t="s">
        <v>57</v>
      </c>
      <c r="B79" s="156"/>
      <c r="C79" s="156"/>
      <c r="D79" s="156"/>
      <c r="E79" s="156"/>
      <c r="F79" s="156"/>
      <c r="G79" s="156"/>
      <c r="H79" s="156"/>
      <c r="I79" s="156"/>
      <c r="J79" s="156"/>
      <c r="K79" s="156"/>
      <c r="L79" s="156"/>
      <c r="M79" s="156"/>
      <c r="N79" s="156"/>
      <c r="O79" s="156"/>
      <c r="P79" s="156"/>
      <c r="Q79" s="156"/>
      <c r="R79" s="156"/>
      <c r="S79" s="156"/>
      <c r="T79" s="156"/>
      <c r="U79" s="156"/>
      <c r="V79" s="156"/>
    </row>
    <row r="80" spans="1:23" s="66" customFormat="1" ht="23.25" x14ac:dyDescent="0.35">
      <c r="A80" s="157" t="s">
        <v>109</v>
      </c>
      <c r="B80" s="158"/>
      <c r="C80" s="158"/>
      <c r="D80" s="158"/>
      <c r="E80" s="158"/>
      <c r="F80" s="158"/>
      <c r="G80" s="158"/>
      <c r="H80" s="158"/>
      <c r="I80" s="158"/>
      <c r="J80" s="158"/>
      <c r="K80" s="158"/>
      <c r="L80" s="158"/>
      <c r="M80" s="158"/>
      <c r="N80" s="158"/>
      <c r="O80" s="158"/>
      <c r="P80" s="158"/>
      <c r="Q80" s="158"/>
      <c r="R80" s="158"/>
      <c r="S80" s="158"/>
      <c r="T80" s="158"/>
      <c r="U80" s="158"/>
      <c r="V80" s="158"/>
    </row>
    <row r="81" spans="1:31" s="67" customFormat="1" ht="21" x14ac:dyDescent="0.35">
      <c r="A81" s="159" t="s">
        <v>5</v>
      </c>
      <c r="B81" s="160"/>
      <c r="C81" s="160"/>
      <c r="D81" s="160"/>
      <c r="E81" s="160"/>
      <c r="F81" s="160"/>
      <c r="G81" s="160"/>
      <c r="H81" s="160"/>
      <c r="I81" s="160"/>
      <c r="J81" s="160"/>
      <c r="K81" s="160"/>
      <c r="L81" s="160"/>
      <c r="M81" s="160"/>
      <c r="N81" s="160"/>
      <c r="O81" s="160"/>
      <c r="P81" s="160"/>
      <c r="Q81" s="160"/>
      <c r="R81" s="160"/>
      <c r="S81" s="160"/>
      <c r="T81" s="160"/>
      <c r="U81" s="160"/>
      <c r="V81" s="160"/>
    </row>
    <row r="83" spans="1:31" ht="17.25" customHeight="1" x14ac:dyDescent="0.25"/>
    <row r="84" spans="1:31" s="71" customFormat="1" ht="22.5" customHeight="1" x14ac:dyDescent="0.25">
      <c r="A84" s="68"/>
      <c r="B84" s="69"/>
      <c r="C84" s="70"/>
      <c r="D84" s="188" t="s">
        <v>49</v>
      </c>
      <c r="E84" s="189"/>
      <c r="F84" s="189"/>
      <c r="G84" s="188" t="s">
        <v>50</v>
      </c>
      <c r="H84" s="189"/>
      <c r="I84" s="189"/>
      <c r="J84" s="188" t="s">
        <v>51</v>
      </c>
      <c r="K84" s="189"/>
      <c r="L84" s="189"/>
      <c r="M84" s="188" t="s">
        <v>52</v>
      </c>
      <c r="N84" s="189"/>
      <c r="O84" s="190"/>
      <c r="P84" s="188" t="s">
        <v>53</v>
      </c>
      <c r="Q84" s="189"/>
      <c r="R84" s="190"/>
      <c r="S84" s="188" t="s">
        <v>54</v>
      </c>
      <c r="T84" s="189"/>
      <c r="U84" s="190"/>
    </row>
    <row r="85" spans="1:31" s="1" customFormat="1" ht="18" customHeight="1" x14ac:dyDescent="0.3">
      <c r="A85" s="15"/>
      <c r="B85" s="16"/>
      <c r="C85" s="16"/>
      <c r="D85" s="38" t="s">
        <v>104</v>
      </c>
      <c r="E85" s="186" t="s">
        <v>69</v>
      </c>
      <c r="F85" s="184" t="s">
        <v>4</v>
      </c>
      <c r="G85" s="38" t="s">
        <v>104</v>
      </c>
      <c r="H85" s="186" t="s">
        <v>69</v>
      </c>
      <c r="I85" s="184" t="s">
        <v>4</v>
      </c>
      <c r="J85" s="38" t="s">
        <v>104</v>
      </c>
      <c r="K85" s="186" t="s">
        <v>69</v>
      </c>
      <c r="L85" s="184" t="s">
        <v>4</v>
      </c>
      <c r="M85" s="38" t="s">
        <v>104</v>
      </c>
      <c r="N85" s="186" t="s">
        <v>69</v>
      </c>
      <c r="O85" s="184" t="s">
        <v>4</v>
      </c>
      <c r="P85" s="38" t="s">
        <v>104</v>
      </c>
      <c r="Q85" s="186" t="s">
        <v>69</v>
      </c>
      <c r="R85" s="184" t="s">
        <v>4</v>
      </c>
      <c r="S85" s="38" t="s">
        <v>104</v>
      </c>
      <c r="T85" s="186" t="s">
        <v>69</v>
      </c>
      <c r="U85" s="184" t="s">
        <v>4</v>
      </c>
    </row>
    <row r="86" spans="1:31" s="1" customFormat="1" ht="15.75" customHeight="1" x14ac:dyDescent="0.3">
      <c r="A86" s="15"/>
      <c r="B86" s="16"/>
      <c r="C86" s="16"/>
      <c r="D86" s="39" t="s">
        <v>105</v>
      </c>
      <c r="E86" s="187"/>
      <c r="F86" s="185"/>
      <c r="G86" s="40" t="s">
        <v>105</v>
      </c>
      <c r="H86" s="187"/>
      <c r="I86" s="185"/>
      <c r="J86" s="40" t="s">
        <v>105</v>
      </c>
      <c r="K86" s="187"/>
      <c r="L86" s="185"/>
      <c r="M86" s="40" t="s">
        <v>105</v>
      </c>
      <c r="N86" s="187"/>
      <c r="O86" s="185"/>
      <c r="P86" s="40" t="s">
        <v>105</v>
      </c>
      <c r="Q86" s="187"/>
      <c r="R86" s="185"/>
      <c r="S86" s="40" t="s">
        <v>105</v>
      </c>
      <c r="T86" s="187"/>
      <c r="U86" s="185"/>
    </row>
    <row r="87" spans="1:31" s="1" customFormat="1" ht="15" customHeight="1" x14ac:dyDescent="0.3">
      <c r="A87" s="15"/>
      <c r="B87" s="16"/>
      <c r="C87" s="16"/>
      <c r="D87" s="11"/>
      <c r="E87" s="41"/>
      <c r="F87" s="42"/>
      <c r="G87" s="11"/>
      <c r="H87" s="41"/>
      <c r="I87" s="42"/>
      <c r="J87" s="11"/>
      <c r="K87" s="41"/>
      <c r="L87" s="42"/>
      <c r="M87" s="11"/>
      <c r="N87" s="41"/>
      <c r="O87" s="42"/>
      <c r="P87" s="11"/>
      <c r="Q87" s="41"/>
      <c r="R87" s="42"/>
      <c r="S87" s="11"/>
      <c r="T87" s="41"/>
      <c r="U87" s="42"/>
    </row>
    <row r="88" spans="1:31" s="1" customFormat="1" ht="18" customHeight="1" x14ac:dyDescent="0.3">
      <c r="A88" s="15"/>
      <c r="B88" s="23" t="s">
        <v>1</v>
      </c>
      <c r="C88" s="16"/>
      <c r="D88" s="15"/>
      <c r="E88" s="43"/>
      <c r="F88" s="44"/>
      <c r="G88" s="15"/>
      <c r="H88" s="43"/>
      <c r="I88" s="44"/>
      <c r="J88" s="15"/>
      <c r="K88" s="43"/>
      <c r="L88" s="44"/>
      <c r="M88" s="15"/>
      <c r="N88" s="43"/>
      <c r="O88" s="44"/>
      <c r="P88" s="15"/>
      <c r="Q88" s="43"/>
      <c r="R88" s="44"/>
      <c r="S88" s="15"/>
      <c r="T88" s="43"/>
      <c r="U88" s="44"/>
    </row>
    <row r="89" spans="1:31" s="1" customFormat="1" ht="18" customHeight="1" x14ac:dyDescent="0.3">
      <c r="A89" s="15"/>
      <c r="B89" s="35" t="s">
        <v>2</v>
      </c>
      <c r="C89" s="16"/>
      <c r="D89" s="119">
        <v>514.9396120970963</v>
      </c>
      <c r="E89" s="120">
        <v>509.73031697000005</v>
      </c>
      <c r="F89" s="121">
        <f t="shared" ref="F89:F96" si="124">E89-D89</f>
        <v>-5.2092951270962544</v>
      </c>
      <c r="G89" s="119">
        <v>239.71476962293241</v>
      </c>
      <c r="H89" s="120">
        <v>238.25369835000004</v>
      </c>
      <c r="I89" s="121">
        <f t="shared" ref="I89:I96" si="125">H89-G89</f>
        <v>-1.4610712729323723</v>
      </c>
      <c r="J89" s="119">
        <v>1.8478457229936529</v>
      </c>
      <c r="K89" s="120">
        <v>1.8226646800000001</v>
      </c>
      <c r="L89" s="121">
        <f t="shared" ref="L89:L96" si="126">K89-J89</f>
        <v>-2.5181042993652758E-2</v>
      </c>
      <c r="M89" s="119">
        <v>0</v>
      </c>
      <c r="N89" s="120">
        <v>0</v>
      </c>
      <c r="O89" s="121">
        <f t="shared" ref="O89:O96" si="127">N89-M89</f>
        <v>0</v>
      </c>
      <c r="P89" s="119">
        <v>0</v>
      </c>
      <c r="Q89" s="120">
        <v>0</v>
      </c>
      <c r="R89" s="121">
        <f t="shared" ref="R89:R96" si="128">Q89-P89</f>
        <v>0</v>
      </c>
      <c r="S89" s="119">
        <f>SUM(P89,M89,J89,G89,D89)</f>
        <v>756.50222744302232</v>
      </c>
      <c r="T89" s="120">
        <f>SUM(Q89,N89,K89,H89,E89)</f>
        <v>749.80668000000014</v>
      </c>
      <c r="U89" s="121">
        <f t="shared" ref="U89:U96" si="129">T89-S89</f>
        <v>-6.6955474430221784</v>
      </c>
    </row>
    <row r="90" spans="1:31" s="1" customFormat="1" ht="18" customHeight="1" x14ac:dyDescent="0.3">
      <c r="A90" s="15"/>
      <c r="B90" s="35" t="s">
        <v>3</v>
      </c>
      <c r="C90" s="16"/>
      <c r="D90" s="119">
        <v>317.61403944594554</v>
      </c>
      <c r="E90" s="120">
        <v>334.00409500000001</v>
      </c>
      <c r="F90" s="121">
        <f t="shared" si="124"/>
        <v>16.39005555405447</v>
      </c>
      <c r="G90" s="119">
        <v>56.049536372813925</v>
      </c>
      <c r="H90" s="120">
        <v>76.206604999999996</v>
      </c>
      <c r="I90" s="121">
        <f t="shared" si="125"/>
        <v>20.157068627186071</v>
      </c>
      <c r="J90" s="119">
        <v>0</v>
      </c>
      <c r="K90" s="120">
        <v>0</v>
      </c>
      <c r="L90" s="121">
        <f t="shared" si="126"/>
        <v>0</v>
      </c>
      <c r="M90" s="119">
        <v>0</v>
      </c>
      <c r="N90" s="120">
        <v>0</v>
      </c>
      <c r="O90" s="121">
        <f t="shared" si="127"/>
        <v>0</v>
      </c>
      <c r="P90" s="119">
        <v>0</v>
      </c>
      <c r="Q90" s="120">
        <v>0</v>
      </c>
      <c r="R90" s="121">
        <f t="shared" si="128"/>
        <v>0</v>
      </c>
      <c r="S90" s="119">
        <f t="shared" ref="S90:S95" si="130">SUM(P90,M90,J90,G90,D90)</f>
        <v>373.66357581875945</v>
      </c>
      <c r="T90" s="120">
        <f t="shared" ref="T90:T95" si="131">SUM(Q90,N90,K90,H90,E90)</f>
        <v>410.21069999999997</v>
      </c>
      <c r="U90" s="121">
        <f t="shared" si="129"/>
        <v>36.54712418124052</v>
      </c>
      <c r="V90" s="46"/>
      <c r="W90" s="46"/>
      <c r="X90" s="46"/>
      <c r="Y90" s="46"/>
      <c r="Z90" s="46"/>
      <c r="AA90" s="46"/>
      <c r="AB90" s="46"/>
      <c r="AC90" s="46"/>
      <c r="AD90" s="46"/>
      <c r="AE90" s="46"/>
    </row>
    <row r="91" spans="1:31" s="1" customFormat="1" ht="18" customHeight="1" x14ac:dyDescent="0.3">
      <c r="A91" s="15"/>
      <c r="B91" s="35" t="s">
        <v>62</v>
      </c>
      <c r="C91" s="16"/>
      <c r="D91" s="119">
        <v>0</v>
      </c>
      <c r="E91" s="120">
        <v>0</v>
      </c>
      <c r="F91" s="121">
        <f t="shared" si="124"/>
        <v>0</v>
      </c>
      <c r="G91" s="119">
        <v>0</v>
      </c>
      <c r="H91" s="120">
        <v>0</v>
      </c>
      <c r="I91" s="121">
        <f t="shared" si="125"/>
        <v>0</v>
      </c>
      <c r="J91" s="119">
        <v>0</v>
      </c>
      <c r="K91" s="120">
        <v>0</v>
      </c>
      <c r="L91" s="121">
        <f t="shared" si="126"/>
        <v>0</v>
      </c>
      <c r="M91" s="119">
        <v>0</v>
      </c>
      <c r="N91" s="120">
        <v>0</v>
      </c>
      <c r="O91" s="121">
        <f t="shared" si="127"/>
        <v>0</v>
      </c>
      <c r="P91" s="119">
        <v>201.55498555396389</v>
      </c>
      <c r="Q91" s="120">
        <v>228.39928154</v>
      </c>
      <c r="R91" s="121">
        <f t="shared" si="128"/>
        <v>26.844295986036116</v>
      </c>
      <c r="S91" s="119">
        <f t="shared" si="130"/>
        <v>201.55498555396389</v>
      </c>
      <c r="T91" s="120">
        <f t="shared" si="131"/>
        <v>228.39928154</v>
      </c>
      <c r="U91" s="121">
        <f t="shared" si="129"/>
        <v>26.844295986036116</v>
      </c>
      <c r="V91" s="46"/>
      <c r="W91" s="46"/>
      <c r="X91" s="46"/>
      <c r="Y91" s="46"/>
      <c r="Z91" s="46"/>
      <c r="AA91" s="46"/>
      <c r="AB91" s="46"/>
      <c r="AC91" s="46"/>
      <c r="AD91" s="46"/>
      <c r="AE91" s="46"/>
    </row>
    <row r="92" spans="1:31" s="1" customFormat="1" ht="18" customHeight="1" x14ac:dyDescent="0.3">
      <c r="A92" s="15"/>
      <c r="B92" s="35" t="s">
        <v>63</v>
      </c>
      <c r="C92" s="16"/>
      <c r="D92" s="119">
        <v>0</v>
      </c>
      <c r="E92" s="120">
        <v>0</v>
      </c>
      <c r="F92" s="121">
        <f t="shared" si="124"/>
        <v>0</v>
      </c>
      <c r="G92" s="119">
        <v>0</v>
      </c>
      <c r="H92" s="120">
        <v>0</v>
      </c>
      <c r="I92" s="121">
        <f t="shared" si="125"/>
        <v>0</v>
      </c>
      <c r="J92" s="119">
        <v>0</v>
      </c>
      <c r="K92" s="120">
        <v>0</v>
      </c>
      <c r="L92" s="121">
        <f t="shared" si="126"/>
        <v>0</v>
      </c>
      <c r="M92" s="119">
        <v>0</v>
      </c>
      <c r="N92" s="120">
        <v>0</v>
      </c>
      <c r="O92" s="121">
        <f t="shared" si="127"/>
        <v>0</v>
      </c>
      <c r="P92" s="119">
        <v>88.723098814894783</v>
      </c>
      <c r="Q92" s="120">
        <v>108.62727717999999</v>
      </c>
      <c r="R92" s="121">
        <f t="shared" si="128"/>
        <v>19.90417836510521</v>
      </c>
      <c r="S92" s="119">
        <f t="shared" si="130"/>
        <v>88.723098814894783</v>
      </c>
      <c r="T92" s="120">
        <f t="shared" si="131"/>
        <v>108.62727717999999</v>
      </c>
      <c r="U92" s="121">
        <f t="shared" si="129"/>
        <v>19.90417836510521</v>
      </c>
      <c r="V92" s="46"/>
      <c r="W92" s="46"/>
      <c r="X92" s="46"/>
      <c r="Y92" s="46"/>
      <c r="Z92" s="46"/>
      <c r="AA92" s="46"/>
      <c r="AB92" s="46"/>
      <c r="AC92" s="46"/>
      <c r="AD92" s="46"/>
      <c r="AE92" s="46"/>
    </row>
    <row r="93" spans="1:31" s="1" customFormat="1" ht="18" customHeight="1" x14ac:dyDescent="0.3">
      <c r="A93" s="15"/>
      <c r="B93" s="35" t="s">
        <v>6</v>
      </c>
      <c r="C93" s="16"/>
      <c r="D93" s="119">
        <v>0</v>
      </c>
      <c r="E93" s="120">
        <v>0</v>
      </c>
      <c r="F93" s="121">
        <f t="shared" si="124"/>
        <v>0</v>
      </c>
      <c r="G93" s="119">
        <v>0</v>
      </c>
      <c r="H93" s="120">
        <v>0</v>
      </c>
      <c r="I93" s="121">
        <f t="shared" si="125"/>
        <v>0</v>
      </c>
      <c r="J93" s="119">
        <v>0</v>
      </c>
      <c r="K93" s="120">
        <v>0</v>
      </c>
      <c r="L93" s="121">
        <f t="shared" si="126"/>
        <v>0</v>
      </c>
      <c r="M93" s="119">
        <v>0</v>
      </c>
      <c r="N93" s="120">
        <v>0</v>
      </c>
      <c r="O93" s="121">
        <f t="shared" si="127"/>
        <v>0</v>
      </c>
      <c r="P93" s="119">
        <v>0</v>
      </c>
      <c r="Q93" s="120">
        <v>0</v>
      </c>
      <c r="R93" s="121">
        <f t="shared" si="128"/>
        <v>0</v>
      </c>
      <c r="S93" s="119">
        <f t="shared" si="130"/>
        <v>0</v>
      </c>
      <c r="T93" s="120">
        <f t="shared" si="131"/>
        <v>0</v>
      </c>
      <c r="U93" s="121">
        <f t="shared" si="129"/>
        <v>0</v>
      </c>
      <c r="V93" s="46"/>
      <c r="W93" s="46"/>
      <c r="X93" s="46"/>
      <c r="Y93" s="46"/>
      <c r="Z93" s="46"/>
      <c r="AA93" s="46"/>
      <c r="AB93" s="46"/>
      <c r="AC93" s="46"/>
      <c r="AD93" s="46"/>
      <c r="AE93" s="46"/>
    </row>
    <row r="94" spans="1:31" s="1" customFormat="1" ht="18" customHeight="1" x14ac:dyDescent="0.3">
      <c r="A94" s="15"/>
      <c r="B94" s="35" t="s">
        <v>7</v>
      </c>
      <c r="C94" s="16"/>
      <c r="D94" s="119">
        <v>296.03250083250003</v>
      </c>
      <c r="E94" s="120">
        <v>296.561061</v>
      </c>
      <c r="F94" s="121">
        <f t="shared" si="124"/>
        <v>0.52856016749996115</v>
      </c>
      <c r="G94" s="119">
        <v>0</v>
      </c>
      <c r="H94" s="120">
        <v>0</v>
      </c>
      <c r="I94" s="121">
        <f t="shared" si="125"/>
        <v>0</v>
      </c>
      <c r="J94" s="119">
        <v>0</v>
      </c>
      <c r="K94" s="120">
        <v>0</v>
      </c>
      <c r="L94" s="121">
        <f t="shared" si="126"/>
        <v>0</v>
      </c>
      <c r="M94" s="119">
        <v>0</v>
      </c>
      <c r="N94" s="120">
        <v>0</v>
      </c>
      <c r="O94" s="121">
        <f t="shared" si="127"/>
        <v>0</v>
      </c>
      <c r="P94" s="119">
        <v>0</v>
      </c>
      <c r="Q94" s="120">
        <v>0</v>
      </c>
      <c r="R94" s="121">
        <f t="shared" si="128"/>
        <v>0</v>
      </c>
      <c r="S94" s="119">
        <f t="shared" si="130"/>
        <v>296.03250083250003</v>
      </c>
      <c r="T94" s="120">
        <f t="shared" si="131"/>
        <v>296.561061</v>
      </c>
      <c r="U94" s="121">
        <f t="shared" si="129"/>
        <v>0.52856016749996115</v>
      </c>
      <c r="V94" s="46"/>
      <c r="W94" s="46"/>
      <c r="X94" s="46"/>
      <c r="Y94" s="46"/>
      <c r="Z94" s="46"/>
      <c r="AA94" s="46"/>
      <c r="AB94" s="46"/>
      <c r="AC94" s="46"/>
      <c r="AD94" s="46"/>
      <c r="AE94" s="46"/>
    </row>
    <row r="95" spans="1:31" s="1" customFormat="1" ht="18" customHeight="1" x14ac:dyDescent="0.3">
      <c r="A95" s="15"/>
      <c r="B95" s="35" t="s">
        <v>8</v>
      </c>
      <c r="C95" s="16"/>
      <c r="D95" s="119">
        <v>0.80052055</v>
      </c>
      <c r="E95" s="120">
        <v>2.0779999999999998</v>
      </c>
      <c r="F95" s="121">
        <f t="shared" si="124"/>
        <v>1.27747945</v>
      </c>
      <c r="G95" s="119">
        <v>6.7644449999999981E-2</v>
      </c>
      <c r="H95" s="120">
        <v>-0.76300000000000001</v>
      </c>
      <c r="I95" s="121">
        <f t="shared" si="125"/>
        <v>-0.83064444999999998</v>
      </c>
      <c r="J95" s="119">
        <v>0</v>
      </c>
      <c r="K95" s="120">
        <v>0</v>
      </c>
      <c r="L95" s="121">
        <f t="shared" si="126"/>
        <v>0</v>
      </c>
      <c r="M95" s="119">
        <v>0</v>
      </c>
      <c r="N95" s="120">
        <v>0</v>
      </c>
      <c r="O95" s="121">
        <f t="shared" si="127"/>
        <v>0</v>
      </c>
      <c r="P95" s="119">
        <v>0</v>
      </c>
      <c r="Q95" s="120">
        <v>0</v>
      </c>
      <c r="R95" s="121">
        <f t="shared" si="128"/>
        <v>0</v>
      </c>
      <c r="S95" s="119">
        <f t="shared" si="130"/>
        <v>0.86816499999999996</v>
      </c>
      <c r="T95" s="120">
        <f t="shared" si="131"/>
        <v>1.3149999999999999</v>
      </c>
      <c r="U95" s="121">
        <f t="shared" si="129"/>
        <v>0.44683499999999998</v>
      </c>
      <c r="V95" s="46"/>
      <c r="W95" s="46"/>
      <c r="X95" s="46"/>
      <c r="Y95" s="46"/>
      <c r="Z95" s="46"/>
      <c r="AA95" s="46"/>
      <c r="AB95" s="46"/>
      <c r="AC95" s="46"/>
      <c r="AD95" s="46"/>
      <c r="AE95" s="46"/>
    </row>
    <row r="96" spans="1:31" s="49" customFormat="1" ht="18" customHeight="1" x14ac:dyDescent="0.3">
      <c r="A96" s="47"/>
      <c r="B96" s="16"/>
      <c r="C96" s="48"/>
      <c r="D96" s="132">
        <f>SUM(D89:D95)</f>
        <v>1129.3866729255419</v>
      </c>
      <c r="E96" s="133">
        <f>SUM(E89:E95)</f>
        <v>1142.37347297</v>
      </c>
      <c r="F96" s="134">
        <f t="shared" si="124"/>
        <v>12.98680004445805</v>
      </c>
      <c r="G96" s="132">
        <f>SUM(G89:G95)</f>
        <v>295.83195044574632</v>
      </c>
      <c r="H96" s="133">
        <f>SUM(H89:H95)</f>
        <v>313.69730335000003</v>
      </c>
      <c r="I96" s="134">
        <f t="shared" si="125"/>
        <v>17.865352904253712</v>
      </c>
      <c r="J96" s="132">
        <f>SUM(J89:J95)</f>
        <v>1.8478457229936529</v>
      </c>
      <c r="K96" s="133">
        <f>SUM(K89:K95)</f>
        <v>1.8226646800000001</v>
      </c>
      <c r="L96" s="134">
        <f t="shared" si="126"/>
        <v>-2.5181042993652758E-2</v>
      </c>
      <c r="M96" s="132">
        <f>SUM(M89:M95)</f>
        <v>0</v>
      </c>
      <c r="N96" s="133">
        <f>SUM(N89:N95)</f>
        <v>0</v>
      </c>
      <c r="O96" s="134">
        <f t="shared" si="127"/>
        <v>0</v>
      </c>
      <c r="P96" s="132">
        <f>SUM(P89:P95)</f>
        <v>290.27808436885869</v>
      </c>
      <c r="Q96" s="133">
        <f>SUM(Q89:Q95)</f>
        <v>337.02655872000003</v>
      </c>
      <c r="R96" s="134">
        <f t="shared" si="128"/>
        <v>46.74847435114134</v>
      </c>
      <c r="S96" s="132">
        <f>SUM(S89:S95)</f>
        <v>1717.3445534631405</v>
      </c>
      <c r="T96" s="133">
        <f>SUM(T89:T95)</f>
        <v>1794.9199997200003</v>
      </c>
      <c r="U96" s="134">
        <f t="shared" si="129"/>
        <v>77.575446256859777</v>
      </c>
      <c r="V96" s="49">
        <f>SUM(D96:U96)</f>
        <v>7179.6799988799994</v>
      </c>
    </row>
    <row r="97" spans="1:22" s="49" customFormat="1" ht="15" customHeight="1" x14ac:dyDescent="0.3">
      <c r="A97" s="47"/>
      <c r="B97" s="16"/>
      <c r="C97" s="48"/>
      <c r="D97" s="47"/>
      <c r="E97" s="50"/>
      <c r="F97" s="51"/>
      <c r="G97" s="47"/>
      <c r="H97" s="50"/>
      <c r="I97" s="51"/>
      <c r="J97" s="47"/>
      <c r="K97" s="50"/>
      <c r="L97" s="51"/>
      <c r="M97" s="47"/>
      <c r="N97" s="50"/>
      <c r="O97" s="51"/>
      <c r="P97" s="47"/>
      <c r="Q97" s="50"/>
      <c r="R97" s="51"/>
      <c r="S97" s="47"/>
      <c r="T97" s="50"/>
      <c r="U97" s="51"/>
    </row>
    <row r="98" spans="1:22" s="49" customFormat="1" ht="18" customHeight="1" x14ac:dyDescent="0.3">
      <c r="A98" s="47"/>
      <c r="B98" s="23" t="s">
        <v>11</v>
      </c>
      <c r="C98" s="48"/>
      <c r="D98" s="47"/>
      <c r="E98" s="50"/>
      <c r="F98" s="51"/>
      <c r="G98" s="47"/>
      <c r="H98" s="50"/>
      <c r="I98" s="51"/>
      <c r="J98" s="47"/>
      <c r="K98" s="50"/>
      <c r="L98" s="51"/>
      <c r="M98" s="47"/>
      <c r="N98" s="50"/>
      <c r="O98" s="51"/>
      <c r="P98" s="47"/>
      <c r="Q98" s="50"/>
      <c r="R98" s="51"/>
      <c r="S98" s="47"/>
      <c r="T98" s="50"/>
      <c r="U98" s="51"/>
    </row>
    <row r="99" spans="1:22" s="49" customFormat="1" ht="18" customHeight="1" x14ac:dyDescent="0.3">
      <c r="A99" s="47"/>
      <c r="B99" s="35" t="s">
        <v>12</v>
      </c>
      <c r="C99" s="48"/>
      <c r="D99" s="119">
        <v>568.78745088500023</v>
      </c>
      <c r="E99" s="120">
        <v>606.58052656000007</v>
      </c>
      <c r="F99" s="121">
        <f t="shared" ref="F99:F102" si="132">E99-D99</f>
        <v>37.793075674999841</v>
      </c>
      <c r="G99" s="119">
        <v>481.21707354734286</v>
      </c>
      <c r="H99" s="120">
        <v>513.19153649999998</v>
      </c>
      <c r="I99" s="121">
        <f t="shared" ref="I99:I102" si="133">H99-G99</f>
        <v>31.97446295265712</v>
      </c>
      <c r="J99" s="119">
        <v>0</v>
      </c>
      <c r="K99" s="120">
        <v>0</v>
      </c>
      <c r="L99" s="121">
        <f t="shared" ref="L99:L102" si="134">K99-J99</f>
        <v>0</v>
      </c>
      <c r="M99" s="119">
        <v>0</v>
      </c>
      <c r="N99" s="120">
        <v>0</v>
      </c>
      <c r="O99" s="121">
        <f t="shared" ref="O99:O102" si="135">N99-M99</f>
        <v>0</v>
      </c>
      <c r="P99" s="119">
        <v>0</v>
      </c>
      <c r="Q99" s="120">
        <v>0</v>
      </c>
      <c r="R99" s="121">
        <f t="shared" ref="R99:R102" si="136">Q99-P99</f>
        <v>0</v>
      </c>
      <c r="S99" s="119">
        <f t="shared" ref="S99:S101" si="137">SUM(P99,M99,J99,G99,D99)</f>
        <v>1050.004524432343</v>
      </c>
      <c r="T99" s="120">
        <f t="shared" ref="T99:T101" si="138">SUM(Q99,N99,K99,H99,E99)</f>
        <v>1119.7720630600002</v>
      </c>
      <c r="U99" s="121">
        <f t="shared" ref="U99:U102" si="139">T99-S99</f>
        <v>69.767538627657132</v>
      </c>
    </row>
    <row r="100" spans="1:22" s="49" customFormat="1" ht="18" customHeight="1" x14ac:dyDescent="0.3">
      <c r="A100" s="47"/>
      <c r="B100" s="35" t="s">
        <v>13</v>
      </c>
      <c r="C100" s="48"/>
      <c r="D100" s="119">
        <v>22.582377999999999</v>
      </c>
      <c r="E100" s="120">
        <v>27.356000000000002</v>
      </c>
      <c r="F100" s="121">
        <f t="shared" si="132"/>
        <v>4.7736220000000031</v>
      </c>
      <c r="G100" s="119">
        <v>9.6781619999999986</v>
      </c>
      <c r="H100" s="120">
        <v>11.724</v>
      </c>
      <c r="I100" s="121">
        <f t="shared" si="133"/>
        <v>2.0458380000000016</v>
      </c>
      <c r="J100" s="119">
        <v>0</v>
      </c>
      <c r="K100" s="120">
        <v>0</v>
      </c>
      <c r="L100" s="121">
        <f t="shared" si="134"/>
        <v>0</v>
      </c>
      <c r="M100" s="119">
        <v>0</v>
      </c>
      <c r="N100" s="120">
        <v>0</v>
      </c>
      <c r="O100" s="121">
        <f t="shared" si="135"/>
        <v>0</v>
      </c>
      <c r="P100" s="119">
        <v>0</v>
      </c>
      <c r="Q100" s="120">
        <v>0</v>
      </c>
      <c r="R100" s="121">
        <f t="shared" si="136"/>
        <v>0</v>
      </c>
      <c r="S100" s="119">
        <f t="shared" si="137"/>
        <v>32.260539999999999</v>
      </c>
      <c r="T100" s="120">
        <f t="shared" si="138"/>
        <v>39.08</v>
      </c>
      <c r="U100" s="121">
        <f t="shared" si="139"/>
        <v>6.8194599999999994</v>
      </c>
    </row>
    <row r="101" spans="1:22" s="49" customFormat="1" ht="18" customHeight="1" x14ac:dyDescent="0.3">
      <c r="A101" s="47"/>
      <c r="B101" s="35" t="s">
        <v>14</v>
      </c>
      <c r="C101" s="48"/>
      <c r="D101" s="119">
        <v>140.68227050565449</v>
      </c>
      <c r="E101" s="120">
        <v>129.58866290999998</v>
      </c>
      <c r="F101" s="121">
        <f t="shared" si="132"/>
        <v>-11.093607595654504</v>
      </c>
      <c r="G101" s="119">
        <v>60.292401645280506</v>
      </c>
      <c r="H101" s="120">
        <v>55.537998380000005</v>
      </c>
      <c r="I101" s="121">
        <f t="shared" si="133"/>
        <v>-4.7544032652805015</v>
      </c>
      <c r="J101" s="119">
        <v>0</v>
      </c>
      <c r="K101" s="120">
        <v>0</v>
      </c>
      <c r="L101" s="121">
        <f t="shared" si="134"/>
        <v>0</v>
      </c>
      <c r="M101" s="119">
        <v>0</v>
      </c>
      <c r="N101" s="120">
        <v>0</v>
      </c>
      <c r="O101" s="121">
        <f t="shared" si="135"/>
        <v>0</v>
      </c>
      <c r="P101" s="119">
        <v>0</v>
      </c>
      <c r="Q101" s="120">
        <v>0</v>
      </c>
      <c r="R101" s="121">
        <f t="shared" si="136"/>
        <v>0</v>
      </c>
      <c r="S101" s="119">
        <f t="shared" si="137"/>
        <v>200.97467215093499</v>
      </c>
      <c r="T101" s="120">
        <f t="shared" si="138"/>
        <v>185.12666128999999</v>
      </c>
      <c r="U101" s="121">
        <f t="shared" si="139"/>
        <v>-15.848010860935005</v>
      </c>
    </row>
    <row r="102" spans="1:22" s="49" customFormat="1" ht="18" customHeight="1" x14ac:dyDescent="0.3">
      <c r="A102" s="47"/>
      <c r="B102" s="16"/>
      <c r="C102" s="48"/>
      <c r="D102" s="132">
        <f>SUM(D99:D101)</f>
        <v>732.05209939065469</v>
      </c>
      <c r="E102" s="133">
        <f>SUM(E99:E101)</f>
        <v>763.52518946999999</v>
      </c>
      <c r="F102" s="134">
        <f t="shared" si="132"/>
        <v>31.473090079345297</v>
      </c>
      <c r="G102" s="132">
        <f>SUM(G99:G101)</f>
        <v>551.18763719262336</v>
      </c>
      <c r="H102" s="133">
        <f>SUM(H99:H101)</f>
        <v>580.45353488000001</v>
      </c>
      <c r="I102" s="134">
        <f t="shared" si="133"/>
        <v>29.265897687376651</v>
      </c>
      <c r="J102" s="132">
        <f>SUM(J99:J101)</f>
        <v>0</v>
      </c>
      <c r="K102" s="133">
        <f>SUM(K99:K101)</f>
        <v>0</v>
      </c>
      <c r="L102" s="134">
        <f t="shared" si="134"/>
        <v>0</v>
      </c>
      <c r="M102" s="132">
        <f>SUM(M99:M101)</f>
        <v>0</v>
      </c>
      <c r="N102" s="133">
        <f>SUM(N99:N101)</f>
        <v>0</v>
      </c>
      <c r="O102" s="134">
        <f t="shared" si="135"/>
        <v>0</v>
      </c>
      <c r="P102" s="132">
        <f>SUM(P99:P101)</f>
        <v>0</v>
      </c>
      <c r="Q102" s="133">
        <f>SUM(Q99:Q101)</f>
        <v>0</v>
      </c>
      <c r="R102" s="134">
        <f t="shared" si="136"/>
        <v>0</v>
      </c>
      <c r="S102" s="132">
        <f>SUM(S99:S101)</f>
        <v>1283.239736583278</v>
      </c>
      <c r="T102" s="133">
        <f>SUM(T99:T101)</f>
        <v>1343.97872435</v>
      </c>
      <c r="U102" s="134">
        <f t="shared" si="139"/>
        <v>60.738987766721948</v>
      </c>
      <c r="V102" s="49">
        <f>SUM(D102:U102)</f>
        <v>5375.9148974</v>
      </c>
    </row>
    <row r="103" spans="1:22" s="49" customFormat="1" ht="15" customHeight="1" x14ac:dyDescent="0.3">
      <c r="A103" s="47"/>
      <c r="B103" s="16"/>
      <c r="C103" s="48"/>
      <c r="D103" s="52"/>
      <c r="E103" s="53"/>
      <c r="F103" s="45"/>
      <c r="G103" s="52"/>
      <c r="H103" s="53"/>
      <c r="I103" s="45"/>
      <c r="J103" s="52"/>
      <c r="K103" s="53"/>
      <c r="L103" s="45"/>
      <c r="M103" s="52"/>
      <c r="N103" s="53"/>
      <c r="O103" s="45"/>
      <c r="P103" s="52"/>
      <c r="Q103" s="53"/>
      <c r="R103" s="45"/>
      <c r="S103" s="52"/>
      <c r="T103" s="53"/>
      <c r="U103" s="45"/>
    </row>
    <row r="104" spans="1:22" s="49" customFormat="1" ht="18" customHeight="1" x14ac:dyDescent="0.3">
      <c r="A104" s="47"/>
      <c r="B104" s="23" t="s">
        <v>15</v>
      </c>
      <c r="C104" s="48"/>
      <c r="D104" s="52"/>
      <c r="E104" s="53"/>
      <c r="F104" s="45"/>
      <c r="G104" s="52"/>
      <c r="H104" s="53"/>
      <c r="I104" s="45"/>
      <c r="J104" s="52"/>
      <c r="K104" s="53"/>
      <c r="L104" s="45"/>
      <c r="M104" s="52"/>
      <c r="N104" s="53"/>
      <c r="O104" s="45"/>
      <c r="P104" s="52"/>
      <c r="Q104" s="53"/>
      <c r="R104" s="45"/>
      <c r="S104" s="52"/>
      <c r="T104" s="53"/>
      <c r="U104" s="45"/>
    </row>
    <row r="105" spans="1:22" s="49" customFormat="1" ht="18" customHeight="1" x14ac:dyDescent="0.3">
      <c r="A105" s="47"/>
      <c r="B105" s="36" t="s">
        <v>18</v>
      </c>
      <c r="C105" s="48"/>
      <c r="D105" s="47"/>
      <c r="E105" s="50"/>
      <c r="F105" s="51"/>
      <c r="G105" s="47"/>
      <c r="H105" s="50"/>
      <c r="I105" s="51"/>
      <c r="J105" s="47"/>
      <c r="K105" s="50"/>
      <c r="L105" s="51"/>
      <c r="M105" s="47"/>
      <c r="N105" s="50"/>
      <c r="O105" s="51"/>
      <c r="P105" s="47"/>
      <c r="Q105" s="50"/>
      <c r="R105" s="51"/>
      <c r="S105" s="47"/>
      <c r="T105" s="50"/>
      <c r="U105" s="51"/>
    </row>
    <row r="106" spans="1:22" s="49" customFormat="1" ht="18" customHeight="1" x14ac:dyDescent="0.3">
      <c r="A106" s="47"/>
      <c r="B106" s="25" t="s">
        <v>67</v>
      </c>
      <c r="C106" s="48"/>
      <c r="D106" s="122">
        <f>SUM(D107:D111)</f>
        <v>187.83661099410375</v>
      </c>
      <c r="E106" s="123">
        <f>SUM(E107:E111)</f>
        <v>181.86421023000005</v>
      </c>
      <c r="F106" s="121">
        <f t="shared" ref="F106:F111" si="140">E106-D106</f>
        <v>-5.9724007641036962</v>
      </c>
      <c r="G106" s="122">
        <f>SUM(G107:G111)</f>
        <v>0</v>
      </c>
      <c r="H106" s="123">
        <f>SUM(H107:H111)</f>
        <v>0</v>
      </c>
      <c r="I106" s="121">
        <f t="shared" ref="I106:I111" si="141">H106-G106</f>
        <v>0</v>
      </c>
      <c r="J106" s="122">
        <f>SUM(J107:J111)</f>
        <v>0</v>
      </c>
      <c r="K106" s="123">
        <f>SUM(K107:K111)</f>
        <v>0</v>
      </c>
      <c r="L106" s="121">
        <f t="shared" ref="L106:L111" si="142">K106-J106</f>
        <v>0</v>
      </c>
      <c r="M106" s="122">
        <f>SUM(M107:M111)</f>
        <v>0</v>
      </c>
      <c r="N106" s="123">
        <f>SUM(N107:N111)</f>
        <v>0</v>
      </c>
      <c r="O106" s="121">
        <f t="shared" ref="O106:O111" si="143">N106-M106</f>
        <v>0</v>
      </c>
      <c r="P106" s="122">
        <f>SUM(P107:P111)</f>
        <v>0</v>
      </c>
      <c r="Q106" s="123">
        <f>SUM(Q107:Q111)</f>
        <v>0</v>
      </c>
      <c r="R106" s="121">
        <f t="shared" ref="R106:R111" si="144">Q106-P106</f>
        <v>0</v>
      </c>
      <c r="S106" s="122">
        <f>SUM(S107:S111)</f>
        <v>187.83661099410375</v>
      </c>
      <c r="T106" s="123">
        <f>SUM(T107:T111)</f>
        <v>181.86421023000005</v>
      </c>
      <c r="U106" s="121">
        <f t="shared" ref="U106:U111" si="145">T106-S106</f>
        <v>-5.9724007641036962</v>
      </c>
    </row>
    <row r="107" spans="1:22" s="57" customFormat="1" ht="18" customHeight="1" x14ac:dyDescent="0.3">
      <c r="A107" s="55"/>
      <c r="B107" s="37" t="s">
        <v>19</v>
      </c>
      <c r="C107" s="56"/>
      <c r="D107" s="124">
        <v>187.83661099410375</v>
      </c>
      <c r="E107" s="125">
        <v>181.86421023000005</v>
      </c>
      <c r="F107" s="126">
        <f t="shared" si="140"/>
        <v>-5.9724007641036962</v>
      </c>
      <c r="G107" s="124">
        <v>0</v>
      </c>
      <c r="H107" s="125">
        <v>0</v>
      </c>
      <c r="I107" s="126">
        <f t="shared" si="141"/>
        <v>0</v>
      </c>
      <c r="J107" s="124">
        <v>0</v>
      </c>
      <c r="K107" s="125">
        <v>0</v>
      </c>
      <c r="L107" s="126">
        <f t="shared" si="142"/>
        <v>0</v>
      </c>
      <c r="M107" s="124">
        <v>0</v>
      </c>
      <c r="N107" s="125">
        <v>0</v>
      </c>
      <c r="O107" s="126">
        <f t="shared" si="143"/>
        <v>0</v>
      </c>
      <c r="P107" s="124">
        <v>0</v>
      </c>
      <c r="Q107" s="125">
        <v>0</v>
      </c>
      <c r="R107" s="126">
        <f t="shared" si="144"/>
        <v>0</v>
      </c>
      <c r="S107" s="124">
        <f t="shared" ref="S107:S111" si="146">SUM(P107,M107,J107,G107,D107)</f>
        <v>187.83661099410375</v>
      </c>
      <c r="T107" s="125">
        <f t="shared" ref="T107:T111" si="147">SUM(Q107,N107,K107,H107,E107)</f>
        <v>181.86421023000005</v>
      </c>
      <c r="U107" s="126">
        <f t="shared" si="145"/>
        <v>-5.9724007641036962</v>
      </c>
    </row>
    <row r="108" spans="1:22" s="57" customFormat="1" ht="18" customHeight="1" x14ac:dyDescent="0.3">
      <c r="A108" s="55"/>
      <c r="B108" s="37" t="s">
        <v>20</v>
      </c>
      <c r="C108" s="56"/>
      <c r="D108" s="124">
        <v>0</v>
      </c>
      <c r="E108" s="125">
        <v>0</v>
      </c>
      <c r="F108" s="126">
        <f t="shared" si="140"/>
        <v>0</v>
      </c>
      <c r="G108" s="124">
        <v>0</v>
      </c>
      <c r="H108" s="125">
        <v>0</v>
      </c>
      <c r="I108" s="126">
        <f t="shared" si="141"/>
        <v>0</v>
      </c>
      <c r="J108" s="124">
        <v>0</v>
      </c>
      <c r="K108" s="125">
        <v>0</v>
      </c>
      <c r="L108" s="126">
        <f t="shared" si="142"/>
        <v>0</v>
      </c>
      <c r="M108" s="124">
        <v>0</v>
      </c>
      <c r="N108" s="125">
        <v>0</v>
      </c>
      <c r="O108" s="126">
        <f t="shared" si="143"/>
        <v>0</v>
      </c>
      <c r="P108" s="124">
        <v>0</v>
      </c>
      <c r="Q108" s="125">
        <v>0</v>
      </c>
      <c r="R108" s="126">
        <f t="shared" si="144"/>
        <v>0</v>
      </c>
      <c r="S108" s="124">
        <f t="shared" si="146"/>
        <v>0</v>
      </c>
      <c r="T108" s="125">
        <f t="shared" si="147"/>
        <v>0</v>
      </c>
      <c r="U108" s="126">
        <f t="shared" si="145"/>
        <v>0</v>
      </c>
    </row>
    <row r="109" spans="1:22" s="57" customFormat="1" ht="18" customHeight="1" x14ac:dyDescent="0.3">
      <c r="A109" s="55"/>
      <c r="B109" s="37" t="s">
        <v>21</v>
      </c>
      <c r="C109" s="56"/>
      <c r="D109" s="124">
        <v>0</v>
      </c>
      <c r="E109" s="125">
        <v>0</v>
      </c>
      <c r="F109" s="126">
        <f t="shared" si="140"/>
        <v>0</v>
      </c>
      <c r="G109" s="124">
        <v>0</v>
      </c>
      <c r="H109" s="125">
        <v>0</v>
      </c>
      <c r="I109" s="126">
        <f t="shared" si="141"/>
        <v>0</v>
      </c>
      <c r="J109" s="124">
        <v>0</v>
      </c>
      <c r="K109" s="125">
        <v>0</v>
      </c>
      <c r="L109" s="126">
        <f t="shared" si="142"/>
        <v>0</v>
      </c>
      <c r="M109" s="124">
        <v>0</v>
      </c>
      <c r="N109" s="125">
        <v>0</v>
      </c>
      <c r="O109" s="126">
        <f t="shared" si="143"/>
        <v>0</v>
      </c>
      <c r="P109" s="124">
        <v>0</v>
      </c>
      <c r="Q109" s="125">
        <v>0</v>
      </c>
      <c r="R109" s="126">
        <f t="shared" si="144"/>
        <v>0</v>
      </c>
      <c r="S109" s="124">
        <f t="shared" si="146"/>
        <v>0</v>
      </c>
      <c r="T109" s="125">
        <f t="shared" si="147"/>
        <v>0</v>
      </c>
      <c r="U109" s="126">
        <f t="shared" si="145"/>
        <v>0</v>
      </c>
    </row>
    <row r="110" spans="1:22" s="57" customFormat="1" ht="18" customHeight="1" x14ac:dyDescent="0.3">
      <c r="A110" s="55"/>
      <c r="B110" s="37" t="s">
        <v>22</v>
      </c>
      <c r="C110" s="56"/>
      <c r="D110" s="124">
        <v>0</v>
      </c>
      <c r="E110" s="125">
        <v>0</v>
      </c>
      <c r="F110" s="126">
        <f t="shared" si="140"/>
        <v>0</v>
      </c>
      <c r="G110" s="124">
        <v>0</v>
      </c>
      <c r="H110" s="125">
        <v>0</v>
      </c>
      <c r="I110" s="126">
        <f t="shared" si="141"/>
        <v>0</v>
      </c>
      <c r="J110" s="124">
        <v>0</v>
      </c>
      <c r="K110" s="125">
        <v>0</v>
      </c>
      <c r="L110" s="126">
        <f t="shared" si="142"/>
        <v>0</v>
      </c>
      <c r="M110" s="124">
        <v>0</v>
      </c>
      <c r="N110" s="125">
        <v>0</v>
      </c>
      <c r="O110" s="126">
        <f t="shared" si="143"/>
        <v>0</v>
      </c>
      <c r="P110" s="124">
        <v>0</v>
      </c>
      <c r="Q110" s="125">
        <v>0</v>
      </c>
      <c r="R110" s="126">
        <f t="shared" si="144"/>
        <v>0</v>
      </c>
      <c r="S110" s="124">
        <f t="shared" si="146"/>
        <v>0</v>
      </c>
      <c r="T110" s="125">
        <f t="shared" si="147"/>
        <v>0</v>
      </c>
      <c r="U110" s="126">
        <f t="shared" si="145"/>
        <v>0</v>
      </c>
    </row>
    <row r="111" spans="1:22" s="57" customFormat="1" ht="18" customHeight="1" x14ac:dyDescent="0.3">
      <c r="A111" s="55"/>
      <c r="B111" s="37" t="s">
        <v>23</v>
      </c>
      <c r="C111" s="56"/>
      <c r="D111" s="124">
        <v>0</v>
      </c>
      <c r="E111" s="125">
        <v>0</v>
      </c>
      <c r="F111" s="126">
        <f t="shared" si="140"/>
        <v>0</v>
      </c>
      <c r="G111" s="124">
        <v>0</v>
      </c>
      <c r="H111" s="125">
        <v>0</v>
      </c>
      <c r="I111" s="126">
        <f t="shared" si="141"/>
        <v>0</v>
      </c>
      <c r="J111" s="124">
        <v>0</v>
      </c>
      <c r="K111" s="125">
        <v>0</v>
      </c>
      <c r="L111" s="126">
        <f t="shared" si="142"/>
        <v>0</v>
      </c>
      <c r="M111" s="124">
        <v>0</v>
      </c>
      <c r="N111" s="125">
        <v>0</v>
      </c>
      <c r="O111" s="126">
        <f t="shared" si="143"/>
        <v>0</v>
      </c>
      <c r="P111" s="124">
        <v>0</v>
      </c>
      <c r="Q111" s="125">
        <v>0</v>
      </c>
      <c r="R111" s="126">
        <f t="shared" si="144"/>
        <v>0</v>
      </c>
      <c r="S111" s="124">
        <f t="shared" si="146"/>
        <v>0</v>
      </c>
      <c r="T111" s="125">
        <f t="shared" si="147"/>
        <v>0</v>
      </c>
      <c r="U111" s="126">
        <f t="shared" si="145"/>
        <v>0</v>
      </c>
    </row>
    <row r="112" spans="1:22" s="49" customFormat="1" ht="18" customHeight="1" x14ac:dyDescent="0.3">
      <c r="A112" s="47"/>
      <c r="B112" s="36" t="s">
        <v>65</v>
      </c>
      <c r="C112" s="48"/>
      <c r="D112" s="122">
        <f>SUM(D113:D116)</f>
        <v>0</v>
      </c>
      <c r="E112" s="123">
        <f t="shared" ref="E112" si="148">SUM(E113:E116)</f>
        <v>3.0000052220202633E-8</v>
      </c>
      <c r="F112" s="121">
        <f t="shared" ref="F112" si="149">SUM(F113:F116)</f>
        <v>3.0000009587638488E-8</v>
      </c>
      <c r="G112" s="122">
        <f t="shared" ref="G112" si="150">SUM(G113:G116)</f>
        <v>0</v>
      </c>
      <c r="H112" s="123">
        <f t="shared" ref="H112" si="151">SUM(H113:H116)</f>
        <v>0</v>
      </c>
      <c r="I112" s="121">
        <f t="shared" ref="I112" si="152">SUM(I113:I116)</f>
        <v>0</v>
      </c>
      <c r="J112" s="122">
        <f t="shared" ref="J112" si="153">SUM(J113:J116)</f>
        <v>0</v>
      </c>
      <c r="K112" s="123">
        <f t="shared" ref="K112" si="154">SUM(K113:K116)</f>
        <v>0</v>
      </c>
      <c r="L112" s="121">
        <f t="shared" ref="L112" si="155">SUM(L113:L116)</f>
        <v>0</v>
      </c>
      <c r="M112" s="122">
        <f t="shared" ref="M112" si="156">SUM(M113:M116)</f>
        <v>0</v>
      </c>
      <c r="N112" s="123">
        <f t="shared" ref="N112" si="157">SUM(N113:N116)</f>
        <v>0</v>
      </c>
      <c r="O112" s="121">
        <f t="shared" ref="O112" si="158">SUM(O113:O116)</f>
        <v>0</v>
      </c>
      <c r="P112" s="122">
        <f t="shared" ref="P112" si="159">SUM(P113:P116)</f>
        <v>0</v>
      </c>
      <c r="Q112" s="123">
        <f t="shared" ref="Q112" si="160">SUM(Q113:Q116)</f>
        <v>0</v>
      </c>
      <c r="R112" s="121">
        <f t="shared" ref="R112" si="161">SUM(R113:R116)</f>
        <v>0</v>
      </c>
      <c r="S112" s="122">
        <f t="shared" ref="S112" si="162">SUM(S113:S116)</f>
        <v>0</v>
      </c>
      <c r="T112" s="123">
        <f t="shared" ref="T112" si="163">SUM(T113:T116)</f>
        <v>3.0000080641912064E-8</v>
      </c>
      <c r="U112" s="121">
        <f t="shared" ref="U112" si="164">SUM(U113:U116)</f>
        <v>3.0000052220202633E-8</v>
      </c>
    </row>
    <row r="113" spans="1:21" s="57" customFormat="1" ht="18" customHeight="1" x14ac:dyDescent="0.3">
      <c r="A113" s="55"/>
      <c r="B113" s="37" t="s">
        <v>17</v>
      </c>
      <c r="C113" s="56"/>
      <c r="D113" s="149">
        <v>0</v>
      </c>
      <c r="E113" s="150">
        <v>0</v>
      </c>
      <c r="F113" s="126">
        <f t="shared" ref="F113:F116" si="165">E113-D113</f>
        <v>0</v>
      </c>
      <c r="G113" s="149">
        <v>0</v>
      </c>
      <c r="H113" s="150">
        <v>0</v>
      </c>
      <c r="I113" s="126">
        <f t="shared" ref="I113:I116" si="166">H113-G113</f>
        <v>0</v>
      </c>
      <c r="J113" s="149">
        <v>0</v>
      </c>
      <c r="K113" s="150">
        <v>0</v>
      </c>
      <c r="L113" s="126">
        <f t="shared" ref="L113:L116" si="167">K113-J113</f>
        <v>0</v>
      </c>
      <c r="M113" s="149">
        <v>0</v>
      </c>
      <c r="N113" s="150">
        <v>0</v>
      </c>
      <c r="O113" s="126">
        <f t="shared" ref="O113:O116" si="168">N113-M113</f>
        <v>0</v>
      </c>
      <c r="P113" s="149">
        <v>0</v>
      </c>
      <c r="Q113" s="150">
        <v>0</v>
      </c>
      <c r="R113" s="126">
        <f t="shared" ref="R113:R116" si="169">Q113-P113</f>
        <v>0</v>
      </c>
      <c r="S113" s="149">
        <f t="shared" ref="S113:S116" si="170">SUM(P113,M113,J113,G113,D113)</f>
        <v>0</v>
      </c>
      <c r="T113" s="150">
        <f t="shared" ref="T113:T116" si="171">SUM(Q113,N113,K113,H113,E113)</f>
        <v>0</v>
      </c>
      <c r="U113" s="126">
        <f t="shared" ref="U113:U116" si="172">T113-S113</f>
        <v>0</v>
      </c>
    </row>
    <row r="114" spans="1:21" s="57" customFormat="1" ht="18" customHeight="1" x14ac:dyDescent="0.3">
      <c r="A114" s="55"/>
      <c r="B114" s="37" t="s">
        <v>25</v>
      </c>
      <c r="C114" s="56"/>
      <c r="D114" s="149">
        <v>123.71339290400002</v>
      </c>
      <c r="E114" s="150">
        <v>113.20529280000001</v>
      </c>
      <c r="F114" s="126">
        <f t="shared" si="165"/>
        <v>-10.508100104000007</v>
      </c>
      <c r="G114" s="149">
        <v>30.928348226000004</v>
      </c>
      <c r="H114" s="150">
        <v>28.30132322</v>
      </c>
      <c r="I114" s="126">
        <f t="shared" si="166"/>
        <v>-2.6270250060000038</v>
      </c>
      <c r="J114" s="149">
        <v>0</v>
      </c>
      <c r="K114" s="150">
        <v>0</v>
      </c>
      <c r="L114" s="126">
        <f t="shared" si="167"/>
        <v>0</v>
      </c>
      <c r="M114" s="149">
        <v>0</v>
      </c>
      <c r="N114" s="150">
        <v>0</v>
      </c>
      <c r="O114" s="126">
        <f t="shared" si="168"/>
        <v>0</v>
      </c>
      <c r="P114" s="149">
        <v>0</v>
      </c>
      <c r="Q114" s="150">
        <v>0</v>
      </c>
      <c r="R114" s="126">
        <f t="shared" si="169"/>
        <v>0</v>
      </c>
      <c r="S114" s="149">
        <f t="shared" si="170"/>
        <v>154.64174113000001</v>
      </c>
      <c r="T114" s="150">
        <f t="shared" si="171"/>
        <v>141.50661602000002</v>
      </c>
      <c r="U114" s="126">
        <f t="shared" si="172"/>
        <v>-13.13512510999999</v>
      </c>
    </row>
    <row r="115" spans="1:21" s="57" customFormat="1" ht="18" customHeight="1" x14ac:dyDescent="0.3">
      <c r="A115" s="55"/>
      <c r="B115" s="37" t="s">
        <v>26</v>
      </c>
      <c r="C115" s="56"/>
      <c r="D115" s="149">
        <v>118.00059605244454</v>
      </c>
      <c r="E115" s="150">
        <v>126.00000006000002</v>
      </c>
      <c r="F115" s="126">
        <f t="shared" si="165"/>
        <v>7.9994040075554835</v>
      </c>
      <c r="G115" s="149">
        <v>29.500149013111134</v>
      </c>
      <c r="H115" s="150">
        <v>31.499999969999998</v>
      </c>
      <c r="I115" s="126">
        <f t="shared" si="166"/>
        <v>1.9998509568888636</v>
      </c>
      <c r="J115" s="149">
        <v>0</v>
      </c>
      <c r="K115" s="150">
        <v>0</v>
      </c>
      <c r="L115" s="126">
        <f t="shared" si="167"/>
        <v>0</v>
      </c>
      <c r="M115" s="149">
        <v>0</v>
      </c>
      <c r="N115" s="150">
        <v>0</v>
      </c>
      <c r="O115" s="126">
        <f t="shared" si="168"/>
        <v>0</v>
      </c>
      <c r="P115" s="149">
        <v>0</v>
      </c>
      <c r="Q115" s="150">
        <v>0</v>
      </c>
      <c r="R115" s="126">
        <f t="shared" si="169"/>
        <v>0</v>
      </c>
      <c r="S115" s="149">
        <f t="shared" si="170"/>
        <v>147.50074506555566</v>
      </c>
      <c r="T115" s="150">
        <f t="shared" si="171"/>
        <v>157.50000003000002</v>
      </c>
      <c r="U115" s="126">
        <f t="shared" si="172"/>
        <v>9.9992549644443613</v>
      </c>
    </row>
    <row r="116" spans="1:21" s="57" customFormat="1" ht="18" customHeight="1" x14ac:dyDescent="0.3">
      <c r="A116" s="55"/>
      <c r="B116" s="37" t="s">
        <v>27</v>
      </c>
      <c r="C116" s="56"/>
      <c r="D116" s="149">
        <v>-241.71398895644452</v>
      </c>
      <c r="E116" s="150">
        <v>-239.20529282999999</v>
      </c>
      <c r="F116" s="126">
        <f t="shared" si="165"/>
        <v>2.5086961264445335</v>
      </c>
      <c r="G116" s="149">
        <v>-60.428497239111131</v>
      </c>
      <c r="H116" s="150">
        <v>-59.801323189999991</v>
      </c>
      <c r="I116" s="126">
        <f t="shared" si="166"/>
        <v>0.62717404911114016</v>
      </c>
      <c r="J116" s="149">
        <v>0</v>
      </c>
      <c r="K116" s="150">
        <v>0</v>
      </c>
      <c r="L116" s="126">
        <f t="shared" si="167"/>
        <v>0</v>
      </c>
      <c r="M116" s="149">
        <v>0</v>
      </c>
      <c r="N116" s="150">
        <v>0</v>
      </c>
      <c r="O116" s="126">
        <f t="shared" si="168"/>
        <v>0</v>
      </c>
      <c r="P116" s="149">
        <v>0</v>
      </c>
      <c r="Q116" s="150">
        <v>0</v>
      </c>
      <c r="R116" s="126">
        <f t="shared" si="169"/>
        <v>0</v>
      </c>
      <c r="S116" s="149">
        <f t="shared" si="170"/>
        <v>-302.14248619555565</v>
      </c>
      <c r="T116" s="150">
        <f t="shared" si="171"/>
        <v>-299.00661601999997</v>
      </c>
      <c r="U116" s="126">
        <f t="shared" si="172"/>
        <v>3.1358701755556808</v>
      </c>
    </row>
    <row r="117" spans="1:21" s="49" customFormat="1" ht="18" customHeight="1" x14ac:dyDescent="0.3">
      <c r="A117" s="47"/>
      <c r="B117" s="25"/>
      <c r="C117" s="48"/>
      <c r="D117" s="132">
        <f t="shared" ref="D117:U117" si="173">SUM(D106:D106,D112)</f>
        <v>187.83661099410375</v>
      </c>
      <c r="E117" s="133">
        <f t="shared" si="173"/>
        <v>181.86421026000011</v>
      </c>
      <c r="F117" s="134">
        <f t="shared" si="173"/>
        <v>-5.9724007341036867</v>
      </c>
      <c r="G117" s="132">
        <f t="shared" si="173"/>
        <v>0</v>
      </c>
      <c r="H117" s="133">
        <f t="shared" si="173"/>
        <v>0</v>
      </c>
      <c r="I117" s="134">
        <f t="shared" si="173"/>
        <v>0</v>
      </c>
      <c r="J117" s="132">
        <f t="shared" si="173"/>
        <v>0</v>
      </c>
      <c r="K117" s="133">
        <f t="shared" si="173"/>
        <v>0</v>
      </c>
      <c r="L117" s="134">
        <f t="shared" si="173"/>
        <v>0</v>
      </c>
      <c r="M117" s="132">
        <f t="shared" si="173"/>
        <v>0</v>
      </c>
      <c r="N117" s="133">
        <f t="shared" si="173"/>
        <v>0</v>
      </c>
      <c r="O117" s="134">
        <f t="shared" si="173"/>
        <v>0</v>
      </c>
      <c r="P117" s="132">
        <f t="shared" si="173"/>
        <v>0</v>
      </c>
      <c r="Q117" s="133">
        <f t="shared" si="173"/>
        <v>0</v>
      </c>
      <c r="R117" s="134">
        <f t="shared" si="173"/>
        <v>0</v>
      </c>
      <c r="S117" s="132">
        <f t="shared" si="173"/>
        <v>187.83661099410375</v>
      </c>
      <c r="T117" s="133">
        <f t="shared" si="173"/>
        <v>181.86421026000014</v>
      </c>
      <c r="U117" s="134">
        <f t="shared" si="173"/>
        <v>-5.972400734103644</v>
      </c>
    </row>
    <row r="118" spans="1:21" s="49" customFormat="1" ht="15" customHeight="1" x14ac:dyDescent="0.3">
      <c r="A118" s="47"/>
      <c r="B118" s="25"/>
      <c r="C118" s="48"/>
      <c r="D118" s="58"/>
      <c r="E118" s="59"/>
      <c r="F118" s="60"/>
      <c r="G118" s="58"/>
      <c r="H118" s="59"/>
      <c r="I118" s="60"/>
      <c r="J118" s="58"/>
      <c r="K118" s="59"/>
      <c r="L118" s="60"/>
      <c r="M118" s="58"/>
      <c r="N118" s="59"/>
      <c r="O118" s="60"/>
      <c r="P118" s="58"/>
      <c r="Q118" s="59"/>
      <c r="R118" s="60"/>
      <c r="S118" s="58"/>
      <c r="T118" s="59"/>
      <c r="U118" s="60"/>
    </row>
    <row r="119" spans="1:21" s="49" customFormat="1" ht="18" customHeight="1" x14ac:dyDescent="0.3">
      <c r="A119" s="47"/>
      <c r="B119" s="23" t="s">
        <v>28</v>
      </c>
      <c r="C119" s="48"/>
      <c r="D119" s="47"/>
      <c r="E119" s="50"/>
      <c r="F119" s="51"/>
      <c r="G119" s="47"/>
      <c r="H119" s="50"/>
      <c r="I119" s="51"/>
      <c r="J119" s="47"/>
      <c r="K119" s="50"/>
      <c r="L119" s="51"/>
      <c r="M119" s="47"/>
      <c r="N119" s="50"/>
      <c r="O119" s="51"/>
      <c r="P119" s="47"/>
      <c r="Q119" s="50"/>
      <c r="R119" s="51"/>
      <c r="S119" s="47"/>
      <c r="T119" s="50"/>
      <c r="U119" s="51"/>
    </row>
    <row r="120" spans="1:21" s="49" customFormat="1" ht="18" customHeight="1" x14ac:dyDescent="0.3">
      <c r="A120" s="47"/>
      <c r="B120" s="35" t="s">
        <v>29</v>
      </c>
      <c r="C120" s="48"/>
      <c r="D120" s="119">
        <v>63.262689999999999</v>
      </c>
      <c r="E120" s="120">
        <v>63.242690000000003</v>
      </c>
      <c r="F120" s="121">
        <f t="shared" ref="F120" si="174">E120-D120</f>
        <v>-1.9999999999996021E-2</v>
      </c>
      <c r="G120" s="119">
        <v>11.6808</v>
      </c>
      <c r="H120" s="120">
        <v>11.700799999999999</v>
      </c>
      <c r="I120" s="121">
        <f t="shared" ref="I120" si="175">H120-G120</f>
        <v>1.9999999999999574E-2</v>
      </c>
      <c r="J120" s="119">
        <v>0.22611000000000001</v>
      </c>
      <c r="K120" s="120">
        <v>0.22611000000000001</v>
      </c>
      <c r="L120" s="121">
        <f t="shared" ref="L120" si="176">K120-J120</f>
        <v>0</v>
      </c>
      <c r="M120" s="119">
        <v>0</v>
      </c>
      <c r="N120" s="120">
        <v>0</v>
      </c>
      <c r="O120" s="121">
        <f t="shared" ref="O120" si="177">N120-M120</f>
        <v>0</v>
      </c>
      <c r="P120" s="119">
        <v>0</v>
      </c>
      <c r="Q120" s="120">
        <v>0</v>
      </c>
      <c r="R120" s="121">
        <f t="shared" ref="R120" si="178">Q120-P120</f>
        <v>0</v>
      </c>
      <c r="S120" s="119">
        <f t="shared" ref="S120" si="179">SUM(P120,M120,J120,G120,D120)</f>
        <v>75.169600000000003</v>
      </c>
      <c r="T120" s="120">
        <f t="shared" ref="T120" si="180">SUM(Q120,N120,K120,H120,E120)</f>
        <v>75.169600000000003</v>
      </c>
      <c r="U120" s="121">
        <f t="shared" ref="U120" si="181">T120-S120</f>
        <v>0</v>
      </c>
    </row>
    <row r="121" spans="1:21" s="49" customFormat="1" ht="18" customHeight="1" x14ac:dyDescent="0.3">
      <c r="A121" s="47"/>
      <c r="B121" s="35" t="s">
        <v>30</v>
      </c>
      <c r="C121" s="48"/>
      <c r="D121" s="127"/>
      <c r="E121" s="128"/>
      <c r="F121" s="129"/>
      <c r="G121" s="127"/>
      <c r="H121" s="128"/>
      <c r="I121" s="129"/>
      <c r="J121" s="127"/>
      <c r="K121" s="128"/>
      <c r="L121" s="129"/>
      <c r="M121" s="127"/>
      <c r="N121" s="128"/>
      <c r="O121" s="129"/>
      <c r="P121" s="127"/>
      <c r="Q121" s="128"/>
      <c r="R121" s="129"/>
      <c r="S121" s="127"/>
      <c r="T121" s="128"/>
      <c r="U121" s="129"/>
    </row>
    <row r="122" spans="1:21" s="49" customFormat="1" ht="18" hidden="1" customHeight="1" x14ac:dyDescent="0.3">
      <c r="A122" s="47"/>
      <c r="B122" s="76"/>
      <c r="C122" s="77"/>
      <c r="D122" s="130">
        <v>129.79707266</v>
      </c>
      <c r="E122" s="131">
        <v>158.23135665999999</v>
      </c>
      <c r="F122" s="110">
        <f t="shared" ref="F122:F134" si="182">E122-D122</f>
        <v>28.434283999999991</v>
      </c>
      <c r="G122" s="130">
        <v>0</v>
      </c>
      <c r="H122" s="131">
        <v>0</v>
      </c>
      <c r="I122" s="110">
        <f t="shared" ref="I122:I134" si="183">H122-G122</f>
        <v>0</v>
      </c>
      <c r="J122" s="130">
        <v>0</v>
      </c>
      <c r="K122" s="131">
        <v>0</v>
      </c>
      <c r="L122" s="110">
        <f t="shared" ref="L122:L133" si="184">K122-J122</f>
        <v>0</v>
      </c>
      <c r="M122" s="130">
        <v>0</v>
      </c>
      <c r="N122" s="131">
        <v>0</v>
      </c>
      <c r="O122" s="110">
        <f t="shared" ref="O122:O134" si="185">N122-M122</f>
        <v>0</v>
      </c>
      <c r="P122" s="130">
        <v>0</v>
      </c>
      <c r="Q122" s="131">
        <v>0</v>
      </c>
      <c r="R122" s="110">
        <f t="shared" ref="R122:R134" si="186">Q122-P122</f>
        <v>0</v>
      </c>
      <c r="S122" s="130">
        <f t="shared" ref="S122:S133" si="187">SUM(P122,M122,J122,G122,D122)</f>
        <v>129.79707266</v>
      </c>
      <c r="T122" s="131">
        <f t="shared" ref="T122:T133" si="188">SUM(Q122,N122,K122,H122,E122)</f>
        <v>158.23135665999999</v>
      </c>
      <c r="U122" s="110">
        <f t="shared" ref="U122:U134" si="189">T122-S122</f>
        <v>28.434283999999991</v>
      </c>
    </row>
    <row r="123" spans="1:21" s="49" customFormat="1" ht="18" hidden="1" customHeight="1" x14ac:dyDescent="0.3">
      <c r="A123" s="47"/>
      <c r="B123" s="76"/>
      <c r="C123" s="77"/>
      <c r="D123" s="130">
        <v>0</v>
      </c>
      <c r="E123" s="131">
        <v>0</v>
      </c>
      <c r="F123" s="110">
        <f t="shared" si="182"/>
        <v>0</v>
      </c>
      <c r="G123" s="130">
        <v>0</v>
      </c>
      <c r="H123" s="131">
        <v>0</v>
      </c>
      <c r="I123" s="110">
        <f t="shared" si="183"/>
        <v>0</v>
      </c>
      <c r="J123" s="130">
        <v>0</v>
      </c>
      <c r="K123" s="131">
        <v>0</v>
      </c>
      <c r="L123" s="110">
        <f t="shared" si="184"/>
        <v>0</v>
      </c>
      <c r="M123" s="130">
        <v>0</v>
      </c>
      <c r="N123" s="131">
        <v>0</v>
      </c>
      <c r="O123" s="110">
        <f t="shared" si="185"/>
        <v>0</v>
      </c>
      <c r="P123" s="130">
        <v>0</v>
      </c>
      <c r="Q123" s="131">
        <v>0</v>
      </c>
      <c r="R123" s="110">
        <f t="shared" si="186"/>
        <v>0</v>
      </c>
      <c r="S123" s="130">
        <f t="shared" si="187"/>
        <v>0</v>
      </c>
      <c r="T123" s="131">
        <f t="shared" si="188"/>
        <v>0</v>
      </c>
      <c r="U123" s="110">
        <f t="shared" si="189"/>
        <v>0</v>
      </c>
    </row>
    <row r="124" spans="1:21" s="49" customFormat="1" ht="18" hidden="1" customHeight="1" x14ac:dyDescent="0.3">
      <c r="A124" s="47"/>
      <c r="B124" s="76"/>
      <c r="C124" s="77"/>
      <c r="D124" s="130">
        <v>0</v>
      </c>
      <c r="E124" s="131">
        <v>0</v>
      </c>
      <c r="F124" s="110">
        <f t="shared" si="182"/>
        <v>0</v>
      </c>
      <c r="G124" s="130">
        <v>0</v>
      </c>
      <c r="H124" s="131">
        <v>0</v>
      </c>
      <c r="I124" s="110">
        <f t="shared" si="183"/>
        <v>0</v>
      </c>
      <c r="J124" s="130">
        <v>0.44064334000000005</v>
      </c>
      <c r="K124" s="131">
        <v>0.44064334000000005</v>
      </c>
      <c r="L124" s="110">
        <f t="shared" si="184"/>
        <v>0</v>
      </c>
      <c r="M124" s="130">
        <v>0</v>
      </c>
      <c r="N124" s="131">
        <v>0</v>
      </c>
      <c r="O124" s="110">
        <f t="shared" si="185"/>
        <v>0</v>
      </c>
      <c r="P124" s="130">
        <v>0</v>
      </c>
      <c r="Q124" s="131">
        <v>0</v>
      </c>
      <c r="R124" s="110">
        <f t="shared" si="186"/>
        <v>0</v>
      </c>
      <c r="S124" s="130">
        <f t="shared" si="187"/>
        <v>0.44064334000000005</v>
      </c>
      <c r="T124" s="131">
        <f t="shared" si="188"/>
        <v>0.44064334000000005</v>
      </c>
      <c r="U124" s="110">
        <f t="shared" si="189"/>
        <v>0</v>
      </c>
    </row>
    <row r="125" spans="1:21" s="49" customFormat="1" ht="18" customHeight="1" x14ac:dyDescent="0.3">
      <c r="A125" s="47"/>
      <c r="B125" s="25" t="s">
        <v>31</v>
      </c>
      <c r="C125" s="48"/>
      <c r="D125" s="119">
        <v>129.79707266</v>
      </c>
      <c r="E125" s="120">
        <v>158.23135665999999</v>
      </c>
      <c r="F125" s="121">
        <f t="shared" si="182"/>
        <v>28.434283999999991</v>
      </c>
      <c r="G125" s="119">
        <v>0.82429752494426656</v>
      </c>
      <c r="H125" s="120">
        <v>1.2168512</v>
      </c>
      <c r="I125" s="121">
        <f t="shared" si="183"/>
        <v>0.39255367505573346</v>
      </c>
      <c r="J125" s="119">
        <v>0.44064334000000005</v>
      </c>
      <c r="K125" s="120">
        <v>0.44064334000000005</v>
      </c>
      <c r="L125" s="121">
        <f t="shared" si="184"/>
        <v>0</v>
      </c>
      <c r="M125" s="119">
        <v>0</v>
      </c>
      <c r="N125" s="120">
        <v>0</v>
      </c>
      <c r="O125" s="121">
        <f t="shared" si="185"/>
        <v>0</v>
      </c>
      <c r="P125" s="119">
        <v>0</v>
      </c>
      <c r="Q125" s="120">
        <v>0</v>
      </c>
      <c r="R125" s="121">
        <f t="shared" si="186"/>
        <v>0</v>
      </c>
      <c r="S125" s="119">
        <f t="shared" si="187"/>
        <v>131.06201352494426</v>
      </c>
      <c r="T125" s="120">
        <f t="shared" si="188"/>
        <v>159.88885119999998</v>
      </c>
      <c r="U125" s="121">
        <f t="shared" si="189"/>
        <v>28.826837675055714</v>
      </c>
    </row>
    <row r="126" spans="1:21" s="49" customFormat="1" ht="18" customHeight="1" x14ac:dyDescent="0.3">
      <c r="A126" s="47"/>
      <c r="B126" s="25" t="s">
        <v>32</v>
      </c>
      <c r="C126" s="48"/>
      <c r="D126" s="119">
        <v>0</v>
      </c>
      <c r="E126" s="120">
        <v>0</v>
      </c>
      <c r="F126" s="121">
        <f t="shared" si="182"/>
        <v>0</v>
      </c>
      <c r="G126" s="119">
        <v>6.0658467889068</v>
      </c>
      <c r="H126" s="120">
        <v>2.8959480000000002</v>
      </c>
      <c r="I126" s="121">
        <f t="shared" si="183"/>
        <v>-3.1698987889067998</v>
      </c>
      <c r="J126" s="119">
        <v>0</v>
      </c>
      <c r="K126" s="120">
        <v>0</v>
      </c>
      <c r="L126" s="121">
        <f t="shared" si="184"/>
        <v>0</v>
      </c>
      <c r="M126" s="119">
        <v>0</v>
      </c>
      <c r="N126" s="120">
        <v>0</v>
      </c>
      <c r="O126" s="121">
        <f t="shared" si="185"/>
        <v>0</v>
      </c>
      <c r="P126" s="119">
        <v>0</v>
      </c>
      <c r="Q126" s="120">
        <v>0</v>
      </c>
      <c r="R126" s="121">
        <f t="shared" si="186"/>
        <v>0</v>
      </c>
      <c r="S126" s="119">
        <f t="shared" si="187"/>
        <v>6.0658467889068</v>
      </c>
      <c r="T126" s="120">
        <f t="shared" si="188"/>
        <v>2.8959480000000002</v>
      </c>
      <c r="U126" s="121">
        <f t="shared" si="189"/>
        <v>-3.1698987889067998</v>
      </c>
    </row>
    <row r="127" spans="1:21" s="49" customFormat="1" ht="18" customHeight="1" x14ac:dyDescent="0.3">
      <c r="A127" s="47"/>
      <c r="B127" s="25" t="s">
        <v>33</v>
      </c>
      <c r="C127" s="48"/>
      <c r="D127" s="119">
        <v>0</v>
      </c>
      <c r="E127" s="120">
        <v>0</v>
      </c>
      <c r="F127" s="121">
        <f t="shared" si="182"/>
        <v>0</v>
      </c>
      <c r="G127" s="119">
        <v>5.1896140926725334</v>
      </c>
      <c r="H127" s="120">
        <v>5.6383229999999998</v>
      </c>
      <c r="I127" s="121">
        <f t="shared" si="183"/>
        <v>0.44870890732746638</v>
      </c>
      <c r="J127" s="119">
        <v>0</v>
      </c>
      <c r="K127" s="120">
        <v>0</v>
      </c>
      <c r="L127" s="121">
        <f t="shared" si="184"/>
        <v>0</v>
      </c>
      <c r="M127" s="119">
        <v>0</v>
      </c>
      <c r="N127" s="120">
        <v>0</v>
      </c>
      <c r="O127" s="121">
        <f t="shared" si="185"/>
        <v>0</v>
      </c>
      <c r="P127" s="119">
        <v>0</v>
      </c>
      <c r="Q127" s="120">
        <v>0</v>
      </c>
      <c r="R127" s="121">
        <f t="shared" si="186"/>
        <v>0</v>
      </c>
      <c r="S127" s="119">
        <f t="shared" si="187"/>
        <v>5.1896140926725334</v>
      </c>
      <c r="T127" s="120">
        <f t="shared" si="188"/>
        <v>5.6383229999999998</v>
      </c>
      <c r="U127" s="121">
        <f t="shared" si="189"/>
        <v>0.44870890732746638</v>
      </c>
    </row>
    <row r="128" spans="1:21" s="49" customFormat="1" ht="18" customHeight="1" x14ac:dyDescent="0.3">
      <c r="A128" s="47"/>
      <c r="B128" s="25" t="s">
        <v>34</v>
      </c>
      <c r="C128" s="48"/>
      <c r="D128" s="119">
        <v>0</v>
      </c>
      <c r="E128" s="120">
        <v>0</v>
      </c>
      <c r="F128" s="121">
        <f t="shared" si="182"/>
        <v>0</v>
      </c>
      <c r="G128" s="119">
        <v>5.5066889999999997</v>
      </c>
      <c r="H128" s="120">
        <v>5.5066889999999997</v>
      </c>
      <c r="I128" s="121">
        <f t="shared" si="183"/>
        <v>0</v>
      </c>
      <c r="J128" s="119">
        <v>0</v>
      </c>
      <c r="K128" s="120">
        <v>0</v>
      </c>
      <c r="L128" s="121">
        <f t="shared" si="184"/>
        <v>0</v>
      </c>
      <c r="M128" s="119">
        <v>0</v>
      </c>
      <c r="N128" s="120">
        <v>0</v>
      </c>
      <c r="O128" s="121">
        <f t="shared" si="185"/>
        <v>0</v>
      </c>
      <c r="P128" s="119">
        <v>0</v>
      </c>
      <c r="Q128" s="120">
        <v>0</v>
      </c>
      <c r="R128" s="121">
        <f t="shared" si="186"/>
        <v>0</v>
      </c>
      <c r="S128" s="119">
        <f t="shared" si="187"/>
        <v>5.5066889999999997</v>
      </c>
      <c r="T128" s="120">
        <f t="shared" si="188"/>
        <v>5.5066889999999997</v>
      </c>
      <c r="U128" s="121">
        <f t="shared" si="189"/>
        <v>0</v>
      </c>
    </row>
    <row r="129" spans="1:22" s="49" customFormat="1" ht="18" customHeight="1" x14ac:dyDescent="0.3">
      <c r="A129" s="47"/>
      <c r="B129" s="25" t="s">
        <v>35</v>
      </c>
      <c r="C129" s="48"/>
      <c r="D129" s="119">
        <v>0</v>
      </c>
      <c r="E129" s="120">
        <v>0</v>
      </c>
      <c r="F129" s="121">
        <f t="shared" si="182"/>
        <v>0</v>
      </c>
      <c r="G129" s="119">
        <v>0.28520699999999999</v>
      </c>
      <c r="H129" s="120">
        <v>0.28520699999999999</v>
      </c>
      <c r="I129" s="121">
        <f t="shared" si="183"/>
        <v>0</v>
      </c>
      <c r="J129" s="119">
        <v>0</v>
      </c>
      <c r="K129" s="120">
        <v>0</v>
      </c>
      <c r="L129" s="121">
        <f t="shared" si="184"/>
        <v>0</v>
      </c>
      <c r="M129" s="119">
        <v>0</v>
      </c>
      <c r="N129" s="120">
        <v>0</v>
      </c>
      <c r="O129" s="121">
        <f t="shared" si="185"/>
        <v>0</v>
      </c>
      <c r="P129" s="119">
        <v>0</v>
      </c>
      <c r="Q129" s="120">
        <v>0</v>
      </c>
      <c r="R129" s="121">
        <f t="shared" si="186"/>
        <v>0</v>
      </c>
      <c r="S129" s="119">
        <f t="shared" si="187"/>
        <v>0.28520699999999999</v>
      </c>
      <c r="T129" s="120">
        <f t="shared" si="188"/>
        <v>0.28520699999999999</v>
      </c>
      <c r="U129" s="121">
        <f t="shared" si="189"/>
        <v>0</v>
      </c>
    </row>
    <row r="130" spans="1:22" s="49" customFormat="1" ht="18" customHeight="1" x14ac:dyDescent="0.3">
      <c r="A130" s="47"/>
      <c r="B130" s="25" t="s">
        <v>36</v>
      </c>
      <c r="C130" s="48"/>
      <c r="D130" s="119">
        <v>0</v>
      </c>
      <c r="E130" s="120">
        <v>0</v>
      </c>
      <c r="F130" s="121">
        <f t="shared" si="182"/>
        <v>0</v>
      </c>
      <c r="G130" s="119">
        <v>0.19915354030186666</v>
      </c>
      <c r="H130" s="120">
        <v>9.5069000000000001E-2</v>
      </c>
      <c r="I130" s="121">
        <f t="shared" si="183"/>
        <v>-0.10408454030186666</v>
      </c>
      <c r="J130" s="119">
        <v>0</v>
      </c>
      <c r="K130" s="120">
        <v>0</v>
      </c>
      <c r="L130" s="121">
        <f t="shared" si="184"/>
        <v>0</v>
      </c>
      <c r="M130" s="119">
        <v>0</v>
      </c>
      <c r="N130" s="120">
        <v>0</v>
      </c>
      <c r="O130" s="121">
        <f t="shared" si="185"/>
        <v>0</v>
      </c>
      <c r="P130" s="119">
        <v>0</v>
      </c>
      <c r="Q130" s="120">
        <v>0</v>
      </c>
      <c r="R130" s="121">
        <f t="shared" si="186"/>
        <v>0</v>
      </c>
      <c r="S130" s="119">
        <f t="shared" si="187"/>
        <v>0.19915354030186666</v>
      </c>
      <c r="T130" s="120">
        <f t="shared" si="188"/>
        <v>9.5069000000000001E-2</v>
      </c>
      <c r="U130" s="121">
        <f t="shared" si="189"/>
        <v>-0.10408454030186666</v>
      </c>
    </row>
    <row r="131" spans="1:22" s="49" customFormat="1" ht="18" customHeight="1" x14ac:dyDescent="0.3">
      <c r="A131" s="47"/>
      <c r="B131" s="25" t="s">
        <v>37</v>
      </c>
      <c r="C131" s="48"/>
      <c r="D131" s="119">
        <v>0</v>
      </c>
      <c r="E131" s="120">
        <v>0</v>
      </c>
      <c r="F131" s="121">
        <f t="shared" si="182"/>
        <v>0</v>
      </c>
      <c r="G131" s="119">
        <v>0.10093711414106667</v>
      </c>
      <c r="H131" s="120">
        <v>7.3130000000000001E-2</v>
      </c>
      <c r="I131" s="121">
        <f t="shared" si="183"/>
        <v>-2.7807114141066666E-2</v>
      </c>
      <c r="J131" s="119">
        <v>0</v>
      </c>
      <c r="K131" s="120">
        <v>0</v>
      </c>
      <c r="L131" s="121">
        <f t="shared" si="184"/>
        <v>0</v>
      </c>
      <c r="M131" s="119">
        <v>0</v>
      </c>
      <c r="N131" s="120">
        <v>0</v>
      </c>
      <c r="O131" s="121">
        <f t="shared" si="185"/>
        <v>0</v>
      </c>
      <c r="P131" s="119">
        <v>0</v>
      </c>
      <c r="Q131" s="120">
        <v>0</v>
      </c>
      <c r="R131" s="121">
        <f t="shared" si="186"/>
        <v>0</v>
      </c>
      <c r="S131" s="119">
        <f t="shared" si="187"/>
        <v>0.10093711414106667</v>
      </c>
      <c r="T131" s="120">
        <f t="shared" si="188"/>
        <v>7.3130000000000001E-2</v>
      </c>
      <c r="U131" s="121">
        <f t="shared" si="189"/>
        <v>-2.7807114141066666E-2</v>
      </c>
    </row>
    <row r="132" spans="1:22" s="49" customFormat="1" ht="18" customHeight="1" x14ac:dyDescent="0.3">
      <c r="A132" s="47"/>
      <c r="B132" s="25" t="s">
        <v>38</v>
      </c>
      <c r="C132" s="48"/>
      <c r="D132" s="119">
        <v>0</v>
      </c>
      <c r="E132" s="120">
        <v>0</v>
      </c>
      <c r="F132" s="121">
        <f t="shared" si="182"/>
        <v>0</v>
      </c>
      <c r="G132" s="119">
        <v>1.5335326228800001E-2</v>
      </c>
      <c r="H132" s="120">
        <v>1.31634E-2</v>
      </c>
      <c r="I132" s="121">
        <f t="shared" si="183"/>
        <v>-2.1719262288000009E-3</v>
      </c>
      <c r="J132" s="119">
        <v>0</v>
      </c>
      <c r="K132" s="120">
        <v>0</v>
      </c>
      <c r="L132" s="121">
        <f t="shared" si="184"/>
        <v>0</v>
      </c>
      <c r="M132" s="119">
        <v>0</v>
      </c>
      <c r="N132" s="120">
        <v>0</v>
      </c>
      <c r="O132" s="121">
        <f t="shared" si="185"/>
        <v>0</v>
      </c>
      <c r="P132" s="119">
        <v>0</v>
      </c>
      <c r="Q132" s="120">
        <v>0</v>
      </c>
      <c r="R132" s="121">
        <f t="shared" si="186"/>
        <v>0</v>
      </c>
      <c r="S132" s="119">
        <f t="shared" si="187"/>
        <v>1.5335326228800001E-2</v>
      </c>
      <c r="T132" s="120">
        <f t="shared" si="188"/>
        <v>1.31634E-2</v>
      </c>
      <c r="U132" s="121">
        <f t="shared" si="189"/>
        <v>-2.1719262288000009E-3</v>
      </c>
    </row>
    <row r="133" spans="1:22" s="49" customFormat="1" ht="18" customHeight="1" x14ac:dyDescent="0.3">
      <c r="A133" s="47"/>
      <c r="B133" s="35" t="s">
        <v>39</v>
      </c>
      <c r="C133" s="48"/>
      <c r="D133" s="119">
        <v>0</v>
      </c>
      <c r="E133" s="120">
        <v>0</v>
      </c>
      <c r="F133" s="121">
        <f t="shared" si="182"/>
        <v>0</v>
      </c>
      <c r="G133" s="119">
        <v>175.20425566552038</v>
      </c>
      <c r="H133" s="120">
        <v>172.18260000000001</v>
      </c>
      <c r="I133" s="121">
        <f t="shared" si="183"/>
        <v>-3.0216556655203703</v>
      </c>
      <c r="J133" s="119">
        <v>0</v>
      </c>
      <c r="K133" s="120">
        <v>0</v>
      </c>
      <c r="L133" s="121">
        <f t="shared" si="184"/>
        <v>0</v>
      </c>
      <c r="M133" s="119">
        <v>0</v>
      </c>
      <c r="N133" s="120">
        <v>0</v>
      </c>
      <c r="O133" s="121">
        <f t="shared" si="185"/>
        <v>0</v>
      </c>
      <c r="P133" s="119">
        <v>0</v>
      </c>
      <c r="Q133" s="120">
        <v>0</v>
      </c>
      <c r="R133" s="121">
        <f t="shared" si="186"/>
        <v>0</v>
      </c>
      <c r="S133" s="119">
        <f t="shared" si="187"/>
        <v>175.20425566552038</v>
      </c>
      <c r="T133" s="120">
        <f t="shared" si="188"/>
        <v>172.18260000000001</v>
      </c>
      <c r="U133" s="121">
        <f t="shared" si="189"/>
        <v>-3.0216556655203703</v>
      </c>
    </row>
    <row r="134" spans="1:22" s="49" customFormat="1" ht="18" customHeight="1" x14ac:dyDescent="0.3">
      <c r="A134" s="47"/>
      <c r="B134" s="54"/>
      <c r="C134" s="48"/>
      <c r="D134" s="132">
        <f>SUM(D120,D125:D133)</f>
        <v>193.05976265999999</v>
      </c>
      <c r="E134" s="133">
        <f>SUM(E120,E125:E133)</f>
        <v>221.47404666</v>
      </c>
      <c r="F134" s="134">
        <f t="shared" si="182"/>
        <v>28.414284000000009</v>
      </c>
      <c r="G134" s="132">
        <f>SUM(G120,G125:G133)</f>
        <v>205.07213605271571</v>
      </c>
      <c r="H134" s="133">
        <f>SUM(H120,H125:H133)</f>
        <v>199.60778060000001</v>
      </c>
      <c r="I134" s="134">
        <f t="shared" si="183"/>
        <v>-5.4643554527156937</v>
      </c>
      <c r="J134" s="132">
        <f>SUM(J120,J125:J133)</f>
        <v>0.66675334000000008</v>
      </c>
      <c r="K134" s="133">
        <f>SUM(K120,K125:K133)</f>
        <v>0.66675334000000008</v>
      </c>
      <c r="L134" s="134">
        <f>K134-J134</f>
        <v>0</v>
      </c>
      <c r="M134" s="132">
        <f>SUM(M120,M125:M133)</f>
        <v>0</v>
      </c>
      <c r="N134" s="133">
        <f>SUM(N120,N125:N133)</f>
        <v>0</v>
      </c>
      <c r="O134" s="134">
        <f t="shared" si="185"/>
        <v>0</v>
      </c>
      <c r="P134" s="132">
        <f>SUM(P120,P125:P133)</f>
        <v>0</v>
      </c>
      <c r="Q134" s="133">
        <f>SUM(Q120,Q125:Q133)</f>
        <v>0</v>
      </c>
      <c r="R134" s="134">
        <f t="shared" si="186"/>
        <v>0</v>
      </c>
      <c r="S134" s="132">
        <f>SUM(S120,S125:S133)</f>
        <v>398.79865205271574</v>
      </c>
      <c r="T134" s="133">
        <f>SUM(T120,T125:T133)</f>
        <v>421.74858059999997</v>
      </c>
      <c r="U134" s="134">
        <f t="shared" si="189"/>
        <v>22.94992854728423</v>
      </c>
    </row>
    <row r="135" spans="1:22" s="49" customFormat="1" ht="15" customHeight="1" x14ac:dyDescent="0.3">
      <c r="A135" s="47"/>
      <c r="B135" s="54"/>
      <c r="C135" s="48"/>
      <c r="D135" s="135"/>
      <c r="E135" s="136"/>
      <c r="F135" s="137"/>
      <c r="G135" s="135"/>
      <c r="H135" s="136"/>
      <c r="I135" s="137"/>
      <c r="J135" s="135"/>
      <c r="K135" s="136"/>
      <c r="L135" s="137"/>
      <c r="M135" s="135"/>
      <c r="N135" s="136"/>
      <c r="O135" s="137"/>
      <c r="P135" s="135"/>
      <c r="Q135" s="136"/>
      <c r="R135" s="137"/>
      <c r="S135" s="135"/>
      <c r="T135" s="136"/>
      <c r="U135" s="137"/>
    </row>
    <row r="136" spans="1:22" s="49" customFormat="1" ht="18" customHeight="1" x14ac:dyDescent="0.3">
      <c r="A136" s="47"/>
      <c r="B136" s="23" t="s">
        <v>55</v>
      </c>
      <c r="C136" s="48"/>
      <c r="D136" s="132">
        <v>0</v>
      </c>
      <c r="E136" s="133">
        <v>0</v>
      </c>
      <c r="F136" s="134">
        <f t="shared" ref="F136" si="190">E136-D136</f>
        <v>0</v>
      </c>
      <c r="G136" s="132">
        <v>0</v>
      </c>
      <c r="H136" s="133">
        <v>0</v>
      </c>
      <c r="I136" s="134">
        <f t="shared" ref="I136" si="191">H136-G136</f>
        <v>0</v>
      </c>
      <c r="J136" s="132">
        <v>0</v>
      </c>
      <c r="K136" s="133">
        <v>0</v>
      </c>
      <c r="L136" s="134">
        <f t="shared" ref="L136" si="192">K136-J136</f>
        <v>0</v>
      </c>
      <c r="M136" s="132">
        <v>0</v>
      </c>
      <c r="N136" s="133">
        <v>0</v>
      </c>
      <c r="O136" s="134">
        <f t="shared" ref="O136" si="193">N136-M136</f>
        <v>0</v>
      </c>
      <c r="P136" s="132">
        <v>0</v>
      </c>
      <c r="Q136" s="133">
        <v>0</v>
      </c>
      <c r="R136" s="134">
        <f t="shared" ref="R136" si="194">Q136-P136</f>
        <v>0</v>
      </c>
      <c r="S136" s="132">
        <f t="shared" ref="S136" si="195">SUM(P136,M136,J136,G136,D136)</f>
        <v>0</v>
      </c>
      <c r="T136" s="133">
        <f t="shared" ref="T136" si="196">SUM(Q136,N136,K136,H136,E136)</f>
        <v>0</v>
      </c>
      <c r="U136" s="134">
        <f t="shared" ref="U136" si="197">T136-S136</f>
        <v>0</v>
      </c>
    </row>
    <row r="137" spans="1:22" s="49" customFormat="1" ht="15" customHeight="1" x14ac:dyDescent="0.3">
      <c r="A137" s="47"/>
      <c r="B137" s="54"/>
      <c r="C137" s="48"/>
      <c r="D137" s="135"/>
      <c r="E137" s="136"/>
      <c r="F137" s="137"/>
      <c r="G137" s="135"/>
      <c r="H137" s="136"/>
      <c r="I137" s="137"/>
      <c r="J137" s="135"/>
      <c r="K137" s="136"/>
      <c r="L137" s="137"/>
      <c r="M137" s="135"/>
      <c r="N137" s="136"/>
      <c r="O137" s="137"/>
      <c r="P137" s="135"/>
      <c r="Q137" s="136"/>
      <c r="R137" s="137"/>
      <c r="S137" s="135"/>
      <c r="T137" s="136"/>
      <c r="U137" s="137"/>
    </row>
    <row r="138" spans="1:22" s="49" customFormat="1" ht="18" customHeight="1" x14ac:dyDescent="0.3">
      <c r="A138" s="47"/>
      <c r="B138" s="72" t="s">
        <v>40</v>
      </c>
      <c r="C138" s="48"/>
      <c r="D138" s="141">
        <f>SUM(D136,D134,D117,D102,D96)</f>
        <v>2242.3351459703003</v>
      </c>
      <c r="E138" s="142">
        <f>SUM(E136,E134,E117,E102,E96)</f>
        <v>2309.2369193599998</v>
      </c>
      <c r="F138" s="143">
        <f t="shared" ref="F138" si="198">E138-D138</f>
        <v>66.901773389699429</v>
      </c>
      <c r="G138" s="141">
        <f>SUM(G136,G134,G117,G102,G96)</f>
        <v>1052.0917236910855</v>
      </c>
      <c r="H138" s="142">
        <f>SUM(H136,H134,H117,H102,H96)</f>
        <v>1093.7586188300002</v>
      </c>
      <c r="I138" s="143">
        <f t="shared" ref="I138" si="199">H138-G138</f>
        <v>41.666895138914697</v>
      </c>
      <c r="J138" s="141">
        <f>SUM(J136,J134,J117,J102,J96)</f>
        <v>2.514599062993653</v>
      </c>
      <c r="K138" s="142">
        <f>SUM(K136,K134,K117,K102,K96)</f>
        <v>2.4894180200000005</v>
      </c>
      <c r="L138" s="143">
        <f t="shared" ref="L138" si="200">K138-J138</f>
        <v>-2.5181042993652536E-2</v>
      </c>
      <c r="M138" s="141">
        <f>SUM(M136,M134,M117,M102,M96)</f>
        <v>0</v>
      </c>
      <c r="N138" s="142">
        <f>SUM(N136,N134,N117,N102,N96)</f>
        <v>0</v>
      </c>
      <c r="O138" s="143">
        <f t="shared" ref="O138" si="201">N138-M138</f>
        <v>0</v>
      </c>
      <c r="P138" s="141">
        <f>SUM(P136,P134,P117,P102,P96)</f>
        <v>290.27808436885869</v>
      </c>
      <c r="Q138" s="142">
        <f>SUM(Q136,Q134,Q117,Q102,Q96)</f>
        <v>337.02655872000003</v>
      </c>
      <c r="R138" s="143">
        <f t="shared" ref="R138" si="202">Q138-P138</f>
        <v>46.74847435114134</v>
      </c>
      <c r="S138" s="141">
        <f>SUM(S136,S134,S117,S102,S96)</f>
        <v>3587.2195530932381</v>
      </c>
      <c r="T138" s="142">
        <f>SUM(T136,T134,T117,T102,T96)</f>
        <v>3742.5115149300004</v>
      </c>
      <c r="U138" s="143">
        <f t="shared" ref="U138" si="203">T138-S138</f>
        <v>155.29196183676231</v>
      </c>
    </row>
    <row r="139" spans="1:22" s="49" customFormat="1" ht="15" customHeight="1" x14ac:dyDescent="0.3">
      <c r="A139" s="47"/>
      <c r="B139" s="54"/>
      <c r="C139" s="48"/>
      <c r="D139" s="47"/>
      <c r="E139" s="50"/>
      <c r="F139" s="51"/>
      <c r="G139" s="47"/>
      <c r="H139" s="50"/>
      <c r="I139" s="51"/>
      <c r="J139" s="47"/>
      <c r="K139" s="50"/>
      <c r="L139" s="51"/>
      <c r="M139" s="47"/>
      <c r="N139" s="50"/>
      <c r="O139" s="51"/>
      <c r="P139" s="47"/>
      <c r="Q139" s="50"/>
      <c r="R139" s="51"/>
      <c r="S139" s="47"/>
      <c r="T139" s="50"/>
      <c r="U139" s="51"/>
    </row>
    <row r="140" spans="1:22" s="49" customFormat="1" ht="18" customHeight="1" x14ac:dyDescent="0.3">
      <c r="A140" s="47"/>
      <c r="B140" s="23" t="s">
        <v>41</v>
      </c>
      <c r="C140" s="48"/>
      <c r="D140" s="47"/>
      <c r="E140" s="50"/>
      <c r="F140" s="51"/>
      <c r="G140" s="47"/>
      <c r="H140" s="50"/>
      <c r="I140" s="51"/>
      <c r="J140" s="47"/>
      <c r="K140" s="50"/>
      <c r="L140" s="51"/>
      <c r="M140" s="47"/>
      <c r="N140" s="50"/>
      <c r="O140" s="51"/>
      <c r="P140" s="47"/>
      <c r="Q140" s="50"/>
      <c r="R140" s="51"/>
      <c r="S140" s="47"/>
      <c r="T140" s="50"/>
      <c r="U140" s="51"/>
    </row>
    <row r="141" spans="1:22" s="49" customFormat="1" ht="18" customHeight="1" x14ac:dyDescent="0.3">
      <c r="A141" s="47"/>
      <c r="B141" s="73" t="s">
        <v>42</v>
      </c>
      <c r="C141" s="48"/>
      <c r="D141" s="122">
        <v>0</v>
      </c>
      <c r="E141" s="123">
        <v>0</v>
      </c>
      <c r="F141" s="121">
        <f t="shared" ref="F141:F144" si="204">E141-D141</f>
        <v>0</v>
      </c>
      <c r="G141" s="122">
        <v>0</v>
      </c>
      <c r="H141" s="123">
        <v>0</v>
      </c>
      <c r="I141" s="121">
        <f t="shared" ref="I141:I144" si="205">H141-G141</f>
        <v>0</v>
      </c>
      <c r="J141" s="122">
        <v>0</v>
      </c>
      <c r="K141" s="123">
        <v>0</v>
      </c>
      <c r="L141" s="121">
        <f t="shared" ref="L141:L144" si="206">K141-J141</f>
        <v>0</v>
      </c>
      <c r="M141" s="122">
        <v>345.08734351035321</v>
      </c>
      <c r="N141" s="123">
        <v>344</v>
      </c>
      <c r="O141" s="121">
        <f t="shared" ref="O141:O144" si="207">N141-M141</f>
        <v>-1.0873435103532074</v>
      </c>
      <c r="P141" s="122">
        <v>0</v>
      </c>
      <c r="Q141" s="123">
        <v>0</v>
      </c>
      <c r="R141" s="121">
        <f t="shared" ref="R141:R144" si="208">Q141-P141</f>
        <v>0</v>
      </c>
      <c r="S141" s="122">
        <f t="shared" ref="S141:S143" si="209">SUM(P141,M141,J141,G141,D141)</f>
        <v>345.08734351035321</v>
      </c>
      <c r="T141" s="123">
        <f t="shared" ref="T141:T143" si="210">SUM(Q141,N141,K141,H141,E141)</f>
        <v>344</v>
      </c>
      <c r="U141" s="121">
        <f t="shared" ref="U141:U144" si="211">T141-S141</f>
        <v>-1.0873435103532074</v>
      </c>
    </row>
    <row r="142" spans="1:22" s="49" customFormat="1" ht="18" customHeight="1" x14ac:dyDescent="0.3">
      <c r="A142" s="47"/>
      <c r="B142" s="73" t="s">
        <v>43</v>
      </c>
      <c r="C142" s="48"/>
      <c r="D142" s="122">
        <v>0</v>
      </c>
      <c r="E142" s="123">
        <v>0</v>
      </c>
      <c r="F142" s="121">
        <f t="shared" si="204"/>
        <v>0</v>
      </c>
      <c r="G142" s="122">
        <v>0</v>
      </c>
      <c r="H142" s="123">
        <v>0</v>
      </c>
      <c r="I142" s="121">
        <f t="shared" si="205"/>
        <v>0</v>
      </c>
      <c r="J142" s="122">
        <v>39.521789844981868</v>
      </c>
      <c r="K142" s="123">
        <v>19.760000000000002</v>
      </c>
      <c r="L142" s="121">
        <f t="shared" si="206"/>
        <v>-19.761789844981866</v>
      </c>
      <c r="M142" s="122">
        <v>0</v>
      </c>
      <c r="N142" s="123">
        <v>0</v>
      </c>
      <c r="O142" s="121">
        <f t="shared" si="207"/>
        <v>0</v>
      </c>
      <c r="P142" s="122">
        <v>0</v>
      </c>
      <c r="Q142" s="123">
        <v>0</v>
      </c>
      <c r="R142" s="121">
        <f t="shared" si="208"/>
        <v>0</v>
      </c>
      <c r="S142" s="122">
        <f t="shared" si="209"/>
        <v>39.521789844981868</v>
      </c>
      <c r="T142" s="123">
        <f t="shared" si="210"/>
        <v>19.760000000000002</v>
      </c>
      <c r="U142" s="121">
        <f t="shared" si="211"/>
        <v>-19.761789844981866</v>
      </c>
    </row>
    <row r="143" spans="1:22" s="49" customFormat="1" ht="18" customHeight="1" x14ac:dyDescent="0.3">
      <c r="A143" s="47"/>
      <c r="B143" s="73" t="s">
        <v>44</v>
      </c>
      <c r="C143" s="48"/>
      <c r="D143" s="122">
        <v>0</v>
      </c>
      <c r="E143" s="123">
        <v>0</v>
      </c>
      <c r="F143" s="121">
        <f t="shared" si="204"/>
        <v>0</v>
      </c>
      <c r="G143" s="122">
        <v>190.57269528297647</v>
      </c>
      <c r="H143" s="123">
        <v>201.54600031999999</v>
      </c>
      <c r="I143" s="121">
        <f t="shared" si="205"/>
        <v>10.973305037023522</v>
      </c>
      <c r="J143" s="122">
        <v>0</v>
      </c>
      <c r="K143" s="123">
        <v>0</v>
      </c>
      <c r="L143" s="121">
        <f t="shared" si="206"/>
        <v>0</v>
      </c>
      <c r="M143" s="122">
        <v>0</v>
      </c>
      <c r="N143" s="123">
        <v>0</v>
      </c>
      <c r="O143" s="121">
        <f t="shared" si="207"/>
        <v>0</v>
      </c>
      <c r="P143" s="122">
        <v>0</v>
      </c>
      <c r="Q143" s="123">
        <v>0</v>
      </c>
      <c r="R143" s="121">
        <f t="shared" si="208"/>
        <v>0</v>
      </c>
      <c r="S143" s="122">
        <f t="shared" si="209"/>
        <v>190.57269528297647</v>
      </c>
      <c r="T143" s="123">
        <f t="shared" si="210"/>
        <v>201.54600031999999</v>
      </c>
      <c r="U143" s="121">
        <f t="shared" si="211"/>
        <v>10.973305037023522</v>
      </c>
    </row>
    <row r="144" spans="1:22" s="49" customFormat="1" ht="18" customHeight="1" x14ac:dyDescent="0.3">
      <c r="A144" s="47"/>
      <c r="B144" s="54"/>
      <c r="C144" s="48"/>
      <c r="D144" s="132">
        <f>SUM(D141:D143)</f>
        <v>0</v>
      </c>
      <c r="E144" s="133">
        <f>SUM(E141:E143)</f>
        <v>0</v>
      </c>
      <c r="F144" s="134">
        <f t="shared" si="204"/>
        <v>0</v>
      </c>
      <c r="G144" s="132">
        <f>SUM(G141:G143)</f>
        <v>190.57269528297647</v>
      </c>
      <c r="H144" s="133">
        <f>SUM(H141:H143)</f>
        <v>201.54600031999999</v>
      </c>
      <c r="I144" s="134">
        <f t="shared" si="205"/>
        <v>10.973305037023522</v>
      </c>
      <c r="J144" s="132">
        <f>SUM(J141:J143)</f>
        <v>39.521789844981868</v>
      </c>
      <c r="K144" s="133">
        <f>SUM(K141:K143)</f>
        <v>19.760000000000002</v>
      </c>
      <c r="L144" s="134">
        <f t="shared" si="206"/>
        <v>-19.761789844981866</v>
      </c>
      <c r="M144" s="132">
        <f>SUM(M141:M143)</f>
        <v>345.08734351035321</v>
      </c>
      <c r="N144" s="133">
        <f>SUM(N141:N143)</f>
        <v>344</v>
      </c>
      <c r="O144" s="134">
        <f t="shared" si="207"/>
        <v>-1.0873435103532074</v>
      </c>
      <c r="P144" s="132">
        <f>SUM(P141:P143)</f>
        <v>0</v>
      </c>
      <c r="Q144" s="133">
        <f>SUM(Q141:Q143)</f>
        <v>0</v>
      </c>
      <c r="R144" s="134">
        <f t="shared" si="208"/>
        <v>0</v>
      </c>
      <c r="S144" s="132">
        <f>SUM(S141:S143)</f>
        <v>575.18182863831157</v>
      </c>
      <c r="T144" s="133">
        <f>SUM(T141:T143)</f>
        <v>565.30600031999995</v>
      </c>
      <c r="U144" s="134">
        <f t="shared" si="211"/>
        <v>-9.8758283183116191</v>
      </c>
      <c r="V144" s="49">
        <f>SUM(D144:U144)</f>
        <v>2261.2240012800003</v>
      </c>
    </row>
    <row r="145" spans="1:23" s="49" customFormat="1" ht="15" customHeight="1" x14ac:dyDescent="0.3">
      <c r="A145" s="47"/>
      <c r="B145" s="54"/>
      <c r="C145" s="48"/>
      <c r="D145" s="135"/>
      <c r="E145" s="136"/>
      <c r="F145" s="137"/>
      <c r="G145" s="135"/>
      <c r="H145" s="136"/>
      <c r="I145" s="137"/>
      <c r="J145" s="135"/>
      <c r="K145" s="136"/>
      <c r="L145" s="137"/>
      <c r="M145" s="135"/>
      <c r="N145" s="136"/>
      <c r="O145" s="137"/>
      <c r="P145" s="135"/>
      <c r="Q145" s="136"/>
      <c r="R145" s="137"/>
      <c r="S145" s="135"/>
      <c r="T145" s="136"/>
      <c r="U145" s="137"/>
    </row>
    <row r="146" spans="1:23" s="49" customFormat="1" ht="18" customHeight="1" x14ac:dyDescent="0.3">
      <c r="A146" s="47"/>
      <c r="B146" s="72" t="s">
        <v>45</v>
      </c>
      <c r="C146" s="48"/>
      <c r="D146" s="141">
        <f>SUM(D144,D138)</f>
        <v>2242.3351459703003</v>
      </c>
      <c r="E146" s="142">
        <f>SUM(E144,E138)</f>
        <v>2309.2369193599998</v>
      </c>
      <c r="F146" s="143">
        <f t="shared" ref="F146" si="212">E146-D146</f>
        <v>66.901773389699429</v>
      </c>
      <c r="G146" s="141">
        <f>SUM(G144,G138)</f>
        <v>1242.6644189740618</v>
      </c>
      <c r="H146" s="142">
        <f>SUM(H144,H138)</f>
        <v>1295.3046191500002</v>
      </c>
      <c r="I146" s="143">
        <f t="shared" ref="I146" si="213">H146-G146</f>
        <v>52.640200175938389</v>
      </c>
      <c r="J146" s="141">
        <f>SUM(J144,J138)</f>
        <v>42.036388907975521</v>
      </c>
      <c r="K146" s="142">
        <f>SUM(K144,K138)</f>
        <v>22.24941802</v>
      </c>
      <c r="L146" s="143">
        <f>K146-J146</f>
        <v>-19.786970887975521</v>
      </c>
      <c r="M146" s="141">
        <f>SUM(M144,M138)</f>
        <v>345.08734351035321</v>
      </c>
      <c r="N146" s="142">
        <f>SUM(N144,N138)</f>
        <v>344</v>
      </c>
      <c r="O146" s="143">
        <f t="shared" ref="O146" si="214">N146-M146</f>
        <v>-1.0873435103532074</v>
      </c>
      <c r="P146" s="141">
        <f>SUM(P144,P138)</f>
        <v>290.27808436885869</v>
      </c>
      <c r="Q146" s="142">
        <f>SUM(Q144,Q138)</f>
        <v>337.02655872000003</v>
      </c>
      <c r="R146" s="143">
        <f t="shared" ref="R146" si="215">Q146-P146</f>
        <v>46.74847435114134</v>
      </c>
      <c r="S146" s="141">
        <f>SUM(S144,S138)</f>
        <v>4162.4013817315499</v>
      </c>
      <c r="T146" s="142">
        <f>SUM(T144,T138)</f>
        <v>4307.8175152500007</v>
      </c>
      <c r="U146" s="143">
        <f t="shared" ref="U146" si="216">T146-S146</f>
        <v>145.41613351845081</v>
      </c>
    </row>
    <row r="147" spans="1:23" s="49" customFormat="1" ht="15" customHeight="1" x14ac:dyDescent="0.3">
      <c r="A147" s="47"/>
      <c r="B147" s="54"/>
      <c r="C147" s="48"/>
      <c r="D147" s="47"/>
      <c r="E147" s="50"/>
      <c r="F147" s="51"/>
      <c r="G147" s="47"/>
      <c r="H147" s="50"/>
      <c r="I147" s="51"/>
      <c r="J147" s="47"/>
      <c r="K147" s="50"/>
      <c r="L147" s="51"/>
      <c r="M147" s="47"/>
      <c r="N147" s="50"/>
      <c r="O147" s="51"/>
      <c r="P147" s="47"/>
      <c r="Q147" s="50"/>
      <c r="R147" s="51"/>
      <c r="S147" s="47"/>
      <c r="T147" s="50"/>
      <c r="U147" s="51"/>
    </row>
    <row r="148" spans="1:23" s="49" customFormat="1" ht="18" customHeight="1" x14ac:dyDescent="0.3">
      <c r="A148" s="47"/>
      <c r="B148" s="23" t="s">
        <v>46</v>
      </c>
      <c r="C148" s="48"/>
      <c r="D148" s="47"/>
      <c r="E148" s="50"/>
      <c r="F148" s="51"/>
      <c r="G148" s="47"/>
      <c r="H148" s="50"/>
      <c r="I148" s="51"/>
      <c r="J148" s="47"/>
      <c r="K148" s="50"/>
      <c r="L148" s="51"/>
      <c r="M148" s="47"/>
      <c r="N148" s="50"/>
      <c r="O148" s="51"/>
      <c r="P148" s="47"/>
      <c r="Q148" s="50"/>
      <c r="R148" s="51"/>
      <c r="S148" s="47"/>
      <c r="T148" s="50"/>
      <c r="U148" s="51"/>
    </row>
    <row r="149" spans="1:23" s="49" customFormat="1" ht="18" customHeight="1" x14ac:dyDescent="0.3">
      <c r="A149" s="47"/>
      <c r="B149" s="73" t="s">
        <v>66</v>
      </c>
      <c r="C149" s="48"/>
      <c r="D149" s="122">
        <v>73.159041999999999</v>
      </c>
      <c r="E149" s="123">
        <v>147.56512204570006</v>
      </c>
      <c r="F149" s="121">
        <f t="shared" ref="F149:F150" si="217">E149-D149</f>
        <v>74.406080045700065</v>
      </c>
      <c r="G149" s="122">
        <v>161.362233</v>
      </c>
      <c r="H149" s="123">
        <v>212.82478911270005</v>
      </c>
      <c r="I149" s="121">
        <f t="shared" ref="I149:I150" si="218">H149-G149</f>
        <v>51.462556112700042</v>
      </c>
      <c r="J149" s="122">
        <v>0</v>
      </c>
      <c r="K149" s="123">
        <v>0</v>
      </c>
      <c r="L149" s="121">
        <f t="shared" ref="L149:L150" si="219">K149-J149</f>
        <v>0</v>
      </c>
      <c r="M149" s="122">
        <v>0</v>
      </c>
      <c r="N149" s="123">
        <v>0</v>
      </c>
      <c r="O149" s="121">
        <f t="shared" ref="O149:O150" si="220">N149-M149</f>
        <v>0</v>
      </c>
      <c r="P149" s="122">
        <v>0</v>
      </c>
      <c r="Q149" s="123">
        <v>0</v>
      </c>
      <c r="R149" s="121">
        <f t="shared" ref="R149:R150" si="221">Q149-P149</f>
        <v>0</v>
      </c>
      <c r="S149" s="122">
        <f t="shared" ref="S149" si="222">SUM(P149,M149,J149,G149,D149)</f>
        <v>234.521275</v>
      </c>
      <c r="T149" s="123">
        <f t="shared" ref="T149" si="223">SUM(Q149,N149,K149,H149,E149)</f>
        <v>360.38991115840008</v>
      </c>
      <c r="U149" s="121">
        <f t="shared" ref="U149:U150" si="224">T149-S149</f>
        <v>125.86863615840008</v>
      </c>
    </row>
    <row r="150" spans="1:23" s="49" customFormat="1" ht="18" customHeight="1" x14ac:dyDescent="0.3">
      <c r="A150" s="47"/>
      <c r="B150" s="48"/>
      <c r="C150" s="48"/>
      <c r="D150" s="132">
        <f>SUM(D149)</f>
        <v>73.159041999999999</v>
      </c>
      <c r="E150" s="133">
        <f>SUM(E149)</f>
        <v>147.56512204570006</v>
      </c>
      <c r="F150" s="134">
        <f t="shared" si="217"/>
        <v>74.406080045700065</v>
      </c>
      <c r="G150" s="132">
        <f>SUM(G149)</f>
        <v>161.362233</v>
      </c>
      <c r="H150" s="133">
        <f>SUM(H149)</f>
        <v>212.82478911270005</v>
      </c>
      <c r="I150" s="134">
        <f t="shared" si="218"/>
        <v>51.462556112700042</v>
      </c>
      <c r="J150" s="132">
        <f>SUM(J149)</f>
        <v>0</v>
      </c>
      <c r="K150" s="133">
        <f>SUM(K149)</f>
        <v>0</v>
      </c>
      <c r="L150" s="134">
        <f t="shared" si="219"/>
        <v>0</v>
      </c>
      <c r="M150" s="132">
        <f>SUM(M149)</f>
        <v>0</v>
      </c>
      <c r="N150" s="133">
        <f>SUM(N149)</f>
        <v>0</v>
      </c>
      <c r="O150" s="134">
        <f t="shared" si="220"/>
        <v>0</v>
      </c>
      <c r="P150" s="132">
        <f>SUM(P149)</f>
        <v>0</v>
      </c>
      <c r="Q150" s="133">
        <f>SUM(Q149)</f>
        <v>0</v>
      </c>
      <c r="R150" s="134">
        <f t="shared" si="221"/>
        <v>0</v>
      </c>
      <c r="S150" s="132">
        <f>SUM(S149)</f>
        <v>234.521275</v>
      </c>
      <c r="T150" s="133">
        <f>SUM(T149)</f>
        <v>360.38991115840008</v>
      </c>
      <c r="U150" s="134">
        <f t="shared" si="224"/>
        <v>125.86863615840008</v>
      </c>
    </row>
    <row r="151" spans="1:23" s="49" customFormat="1" ht="15" customHeight="1" x14ac:dyDescent="0.3">
      <c r="A151" s="47"/>
      <c r="B151" s="48"/>
      <c r="C151" s="48"/>
      <c r="D151" s="135"/>
      <c r="E151" s="136"/>
      <c r="F151" s="137"/>
      <c r="G151" s="135"/>
      <c r="H151" s="136"/>
      <c r="I151" s="137"/>
      <c r="J151" s="135"/>
      <c r="K151" s="136"/>
      <c r="L151" s="137"/>
      <c r="M151" s="135"/>
      <c r="N151" s="136"/>
      <c r="O151" s="137"/>
      <c r="P151" s="135"/>
      <c r="Q151" s="136"/>
      <c r="R151" s="137"/>
      <c r="S151" s="135"/>
      <c r="T151" s="136"/>
      <c r="U151" s="137"/>
    </row>
    <row r="152" spans="1:23" s="63" customFormat="1" ht="20.25" customHeight="1" x14ac:dyDescent="0.3">
      <c r="A152" s="61"/>
      <c r="B152" s="74" t="s">
        <v>48</v>
      </c>
      <c r="C152" s="62"/>
      <c r="D152" s="138">
        <f>SUM(D150,D146)</f>
        <v>2315.4941879703001</v>
      </c>
      <c r="E152" s="139">
        <f>SUM(E150,E146)</f>
        <v>2456.8020414057</v>
      </c>
      <c r="F152" s="140">
        <f t="shared" ref="F152" si="225">E152-D152</f>
        <v>141.30785343539992</v>
      </c>
      <c r="G152" s="138">
        <f>SUM(G150,G146)</f>
        <v>1404.0266519740619</v>
      </c>
      <c r="H152" s="139">
        <f>SUM(H150,H146)</f>
        <v>1508.1294082627003</v>
      </c>
      <c r="I152" s="140">
        <f t="shared" ref="I152" si="226">H152-G152</f>
        <v>104.10275628863837</v>
      </c>
      <c r="J152" s="138">
        <f>SUM(J150,J146)</f>
        <v>42.036388907975521</v>
      </c>
      <c r="K152" s="139">
        <f>SUM(K150,K146)</f>
        <v>22.24941802</v>
      </c>
      <c r="L152" s="140">
        <f t="shared" ref="L152" si="227">K152-J152</f>
        <v>-19.786970887975521</v>
      </c>
      <c r="M152" s="138">
        <f>SUM(M150,M146)</f>
        <v>345.08734351035321</v>
      </c>
      <c r="N152" s="139">
        <f>SUM(N150,N146)</f>
        <v>344</v>
      </c>
      <c r="O152" s="140">
        <f t="shared" ref="O152" si="228">N152-M152</f>
        <v>-1.0873435103532074</v>
      </c>
      <c r="P152" s="138">
        <f>SUM(P150,P146)</f>
        <v>290.27808436885869</v>
      </c>
      <c r="Q152" s="139">
        <f>SUM(Q150,Q146)</f>
        <v>337.02655872000003</v>
      </c>
      <c r="R152" s="140">
        <f t="shared" ref="R152" si="229">Q152-P152</f>
        <v>46.74847435114134</v>
      </c>
      <c r="S152" s="138">
        <f>SUM(S150,S146)</f>
        <v>4396.92265673155</v>
      </c>
      <c r="T152" s="139">
        <f>SUM(T150,T146)</f>
        <v>4668.2074264084004</v>
      </c>
      <c r="U152" s="140">
        <f t="shared" ref="U152" si="230">T152-S152</f>
        <v>271.28476967685037</v>
      </c>
      <c r="V152" s="49"/>
      <c r="W152" s="49"/>
    </row>
    <row r="153" spans="1:23" s="5" customFormat="1" x14ac:dyDescent="0.25"/>
  </sheetData>
  <mergeCells count="46">
    <mergeCell ref="A1:V1"/>
    <mergeCell ref="A3:V3"/>
    <mergeCell ref="A4:V4"/>
    <mergeCell ref="A5:V5"/>
    <mergeCell ref="D8:F8"/>
    <mergeCell ref="G8:I8"/>
    <mergeCell ref="J8:L8"/>
    <mergeCell ref="M8:O8"/>
    <mergeCell ref="P8:R8"/>
    <mergeCell ref="S8:U8"/>
    <mergeCell ref="A2:U2"/>
    <mergeCell ref="U9:U10"/>
    <mergeCell ref="E9:E10"/>
    <mergeCell ref="F9:F10"/>
    <mergeCell ref="H9:H10"/>
    <mergeCell ref="I9:I10"/>
    <mergeCell ref="K9:K10"/>
    <mergeCell ref="L9:L10"/>
    <mergeCell ref="N9:N10"/>
    <mergeCell ref="O9:O10"/>
    <mergeCell ref="Q9:Q10"/>
    <mergeCell ref="R9:R10"/>
    <mergeCell ref="T9:T10"/>
    <mergeCell ref="M84:O84"/>
    <mergeCell ref="P84:R84"/>
    <mergeCell ref="S84:U84"/>
    <mergeCell ref="A77:V77"/>
    <mergeCell ref="A79:V79"/>
    <mergeCell ref="A80:V80"/>
    <mergeCell ref="A78:U78"/>
    <mergeCell ref="A81:V81"/>
    <mergeCell ref="D84:F84"/>
    <mergeCell ref="G84:I84"/>
    <mergeCell ref="J84:L84"/>
    <mergeCell ref="U85:U86"/>
    <mergeCell ref="E85:E86"/>
    <mergeCell ref="F85:F86"/>
    <mergeCell ref="H85:H86"/>
    <mergeCell ref="I85:I86"/>
    <mergeCell ref="K85:K86"/>
    <mergeCell ref="L85:L86"/>
    <mergeCell ref="N85:N86"/>
    <mergeCell ref="O85:O86"/>
    <mergeCell ref="Q85:Q86"/>
    <mergeCell ref="R85:R86"/>
    <mergeCell ref="T85:T86"/>
  </mergeCells>
  <printOptions horizontalCentered="1"/>
  <pageMargins left="0.4" right="0.4" top="0.75" bottom="0.65" header="0.3" footer="0.3"/>
  <pageSetup scale="38" orientation="landscape" r:id="rId1"/>
  <rowBreaks count="1" manualBreakCount="1">
    <brk id="76"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3" r:id="rId4" name="Button 5">
              <controlPr defaultSize="0" print="0" autoFill="0" autoPict="0" macro="[0]!Macro6">
                <anchor moveWithCells="1" sizeWithCells="1">
                  <from>
                    <xdr:col>23</xdr:col>
                    <xdr:colOff>9525</xdr:colOff>
                    <xdr:row>0</xdr:row>
                    <xdr:rowOff>295275</xdr:rowOff>
                  </from>
                  <to>
                    <xdr:col>27</xdr:col>
                    <xdr:colOff>0</xdr:colOff>
                    <xdr:row>3</xdr:row>
                    <xdr:rowOff>9525</xdr:rowOff>
                  </to>
                </anchor>
              </controlPr>
            </control>
          </mc:Choice>
        </mc:AlternateContent>
        <mc:AlternateContent xmlns:mc="http://schemas.openxmlformats.org/markup-compatibility/2006">
          <mc:Choice Requires="x14">
            <control shapeId="17414" r:id="rId5" name="Button 6">
              <controlPr defaultSize="0" print="0" autoFill="0" autoPict="0" macro="[0]!Macro7">
                <anchor moveWithCells="1" sizeWithCells="1">
                  <from>
                    <xdr:col>23</xdr:col>
                    <xdr:colOff>28575</xdr:colOff>
                    <xdr:row>4</xdr:row>
                    <xdr:rowOff>38100</xdr:rowOff>
                  </from>
                  <to>
                    <xdr:col>26</xdr:col>
                    <xdr:colOff>600075</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5"/>
  </sheetPr>
  <dimension ref="A1:P84"/>
  <sheetViews>
    <sheetView zoomScale="80" zoomScaleNormal="80" workbookViewId="0">
      <selection sqref="A1:F1"/>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9" width="17.5703125" customWidth="1"/>
  </cols>
  <sheetData>
    <row r="1" spans="1:6" ht="28.5" x14ac:dyDescent="0.45">
      <c r="A1" s="155" t="s">
        <v>0</v>
      </c>
      <c r="B1" s="155"/>
      <c r="C1" s="155"/>
      <c r="D1" s="155"/>
      <c r="E1" s="155"/>
      <c r="F1" s="155"/>
    </row>
    <row r="2" spans="1:6" ht="22.5" customHeight="1" x14ac:dyDescent="0.4">
      <c r="A2" s="164" t="s">
        <v>101</v>
      </c>
      <c r="B2" s="164"/>
      <c r="C2" s="164"/>
      <c r="D2" s="164"/>
      <c r="E2" s="164"/>
      <c r="F2" s="164"/>
    </row>
    <row r="3" spans="1:6" ht="22.5" customHeight="1" x14ac:dyDescent="0.4">
      <c r="A3" s="156" t="s">
        <v>57</v>
      </c>
      <c r="B3" s="156"/>
      <c r="C3" s="156"/>
      <c r="D3" s="156"/>
      <c r="E3" s="156"/>
      <c r="F3" s="156"/>
    </row>
    <row r="4" spans="1:6" ht="22.5" customHeight="1" x14ac:dyDescent="0.35">
      <c r="A4" s="158" t="s">
        <v>64</v>
      </c>
      <c r="B4" s="158"/>
      <c r="C4" s="158"/>
      <c r="D4" s="158"/>
      <c r="E4" s="158"/>
      <c r="F4" s="158"/>
    </row>
    <row r="5" spans="1:6" ht="19.5" customHeight="1" x14ac:dyDescent="0.25">
      <c r="A5" s="165" t="s">
        <v>5</v>
      </c>
      <c r="B5" s="165"/>
      <c r="C5" s="165"/>
      <c r="D5" s="165"/>
      <c r="E5" s="165"/>
      <c r="F5" s="165"/>
    </row>
    <row r="6" spans="1:6" x14ac:dyDescent="0.25">
      <c r="A6" s="165"/>
      <c r="B6" s="165"/>
      <c r="C6" s="165"/>
      <c r="D6" s="165"/>
      <c r="E6" s="165"/>
      <c r="F6" s="165"/>
    </row>
    <row r="7" spans="1:6" ht="30" customHeight="1" x14ac:dyDescent="0.35">
      <c r="A7" s="157" t="s">
        <v>107</v>
      </c>
      <c r="B7" s="157"/>
      <c r="C7" s="157"/>
      <c r="D7" s="157"/>
      <c r="E7" s="157"/>
      <c r="F7" s="157"/>
    </row>
    <row r="8" spans="1:6" ht="12" customHeight="1" thickBot="1" x14ac:dyDescent="0.4">
      <c r="A8" s="78"/>
      <c r="B8" s="78"/>
      <c r="C8" s="78"/>
      <c r="D8" s="78"/>
      <c r="E8" s="78"/>
      <c r="F8" s="78"/>
    </row>
    <row r="9" spans="1:6" ht="17.25" customHeight="1" x14ac:dyDescent="0.25">
      <c r="A9" s="182" t="s">
        <v>68</v>
      </c>
      <c r="B9" s="172" t="s">
        <v>61</v>
      </c>
      <c r="C9" s="173"/>
      <c r="D9" s="176" t="s">
        <v>59</v>
      </c>
      <c r="E9" s="177"/>
      <c r="F9" s="180" t="s">
        <v>60</v>
      </c>
    </row>
    <row r="10" spans="1:6" ht="17.25" customHeight="1" x14ac:dyDescent="0.25">
      <c r="A10" s="183"/>
      <c r="B10" s="174"/>
      <c r="C10" s="175"/>
      <c r="D10" s="178"/>
      <c r="E10" s="179"/>
      <c r="F10" s="181"/>
    </row>
    <row r="11" spans="1:6" ht="8.25" customHeight="1" x14ac:dyDescent="0.25">
      <c r="A11" s="80"/>
      <c r="B11" s="166"/>
      <c r="C11" s="191"/>
      <c r="D11" s="168"/>
      <c r="E11" s="169"/>
      <c r="F11" s="81"/>
    </row>
    <row r="12" spans="1:6" s="79" customFormat="1" ht="0.75" hidden="1" customHeight="1" x14ac:dyDescent="0.25">
      <c r="A12" s="82" t="str">
        <f>'Cons Subsidies CASH-Rounded'!$B$13</f>
        <v>Metropolitan Mass Transportation Operating Assistance (MMTOA)</v>
      </c>
      <c r="B12" s="114">
        <f>'Cons Subsidies CASH-Rounded'!$U$13</f>
        <v>-6.6800488154398749</v>
      </c>
      <c r="C12" s="111"/>
      <c r="D12" s="93">
        <f>IF(ISERROR('Cons Subsidies CASH-Rounded'!$U$13/'Cons Subsidies CASH-Rounded'!$S$13),"HIDE ",IF('Cons Subsidies CASH-Rounded'!$U$13/'Cons Subsidies CASH-Rounded'!$S$13=0,"HIDE ",IF('Cons Subsidies CASH-Rounded'!$U$13/'Cons Subsidies CASH-Rounded'!$S$13&gt;1,"&gt; 100%",IF('Cons Subsidies CASH-Rounded'!$U$13/'Cons Subsidies CASH-Rounded'!$S$13&lt;-1,"&gt; (100%)",'Cons Subsidies CASH-Rounded'!$U$13/'Cons Subsidies CASH-Rounded'!$S$13))))</f>
        <v>-4.6858578764076703E-2</v>
      </c>
      <c r="E12" s="94"/>
      <c r="F12" s="84"/>
    </row>
    <row r="13" spans="1:6" s="79" customFormat="1" ht="66" customHeight="1" x14ac:dyDescent="0.25">
      <c r="A13" s="82" t="s">
        <v>3</v>
      </c>
      <c r="B13" s="114">
        <v>-0.49120990716648549</v>
      </c>
      <c r="C13" s="111"/>
      <c r="D13" s="93">
        <v>-1.5025748773489219E-2</v>
      </c>
      <c r="E13" s="94"/>
      <c r="F13" s="84" t="s">
        <v>98</v>
      </c>
    </row>
    <row r="14" spans="1:6" s="79" customFormat="1" ht="30" customHeight="1" x14ac:dyDescent="0.25">
      <c r="A14" s="82" t="s">
        <v>62</v>
      </c>
      <c r="B14" s="114">
        <v>6.6904291120120494</v>
      </c>
      <c r="C14" s="111"/>
      <c r="D14" s="93">
        <v>0.44153821014386585</v>
      </c>
      <c r="E14" s="94"/>
      <c r="F14" s="84" t="s">
        <v>83</v>
      </c>
    </row>
    <row r="15" spans="1:6" s="79" customFormat="1" ht="30" customHeight="1" x14ac:dyDescent="0.25">
      <c r="A15" s="82" t="s">
        <v>63</v>
      </c>
      <c r="B15" s="114">
        <v>6.7505167283684004</v>
      </c>
      <c r="C15" s="111"/>
      <c r="D15" s="93" t="s">
        <v>92</v>
      </c>
      <c r="E15" s="94"/>
      <c r="F15" s="84" t="s">
        <v>84</v>
      </c>
    </row>
    <row r="16" spans="1:6" s="79" customFormat="1" ht="30" hidden="1" customHeight="1" x14ac:dyDescent="0.25">
      <c r="A16" s="82" t="s">
        <v>6</v>
      </c>
      <c r="B16" s="114">
        <v>0</v>
      </c>
      <c r="C16" s="111"/>
      <c r="D16" s="93" t="s">
        <v>106</v>
      </c>
      <c r="E16" s="94"/>
      <c r="F16" s="84"/>
    </row>
    <row r="17" spans="1:6" s="79" customFormat="1" ht="30" customHeight="1" x14ac:dyDescent="0.25">
      <c r="A17" s="82" t="s">
        <v>7</v>
      </c>
      <c r="B17" s="114">
        <v>-7.8258953775000002</v>
      </c>
      <c r="C17" s="111"/>
      <c r="D17" s="93">
        <v>-0.36428669234342415</v>
      </c>
      <c r="E17" s="94"/>
      <c r="F17" s="84" t="s">
        <v>99</v>
      </c>
    </row>
    <row r="18" spans="1:6" s="79" customFormat="1" ht="66" customHeight="1" x14ac:dyDescent="0.25">
      <c r="A18" s="82" t="s">
        <v>12</v>
      </c>
      <c r="B18" s="114">
        <v>10.533418465845415</v>
      </c>
      <c r="C18" s="111"/>
      <c r="D18" s="93">
        <v>0.12353127253602672</v>
      </c>
      <c r="E18" s="94"/>
      <c r="F18" s="84" t="s">
        <v>100</v>
      </c>
    </row>
    <row r="19" spans="1:6" s="79" customFormat="1" ht="34.5" customHeight="1" x14ac:dyDescent="0.25">
      <c r="A19" s="82" t="s">
        <v>13</v>
      </c>
      <c r="B19" s="114">
        <v>6.8194599999999994</v>
      </c>
      <c r="C19" s="111"/>
      <c r="D19" s="93">
        <v>0.2113870381586917</v>
      </c>
      <c r="E19" s="94"/>
      <c r="F19" s="84" t="s">
        <v>85</v>
      </c>
    </row>
    <row r="20" spans="1:6" s="79" customFormat="1" ht="30" customHeight="1" x14ac:dyDescent="0.25">
      <c r="A20" s="82" t="s">
        <v>14</v>
      </c>
      <c r="B20" s="114">
        <v>-15.848010860935005</v>
      </c>
      <c r="C20" s="111"/>
      <c r="D20" s="93">
        <v>-0.20917596639081329</v>
      </c>
      <c r="E20" s="94"/>
      <c r="F20" s="84" t="s">
        <v>86</v>
      </c>
    </row>
    <row r="21" spans="1:6" s="79" customFormat="1" ht="30" customHeight="1" x14ac:dyDescent="0.25">
      <c r="A21" s="82" t="s">
        <v>19</v>
      </c>
      <c r="B21" s="115">
        <v>-3.88532449922468</v>
      </c>
      <c r="C21" s="111"/>
      <c r="D21" s="93">
        <v>-0.292659588471404</v>
      </c>
      <c r="E21" s="94"/>
      <c r="F21" s="84" t="s">
        <v>88</v>
      </c>
    </row>
    <row r="22" spans="1:6" s="79" customFormat="1" ht="30" hidden="1" customHeight="1" x14ac:dyDescent="0.25">
      <c r="A22" s="82" t="s">
        <v>20</v>
      </c>
      <c r="B22" s="115">
        <v>0</v>
      </c>
      <c r="C22" s="111"/>
      <c r="D22" s="93" t="s">
        <v>106</v>
      </c>
      <c r="E22" s="94"/>
      <c r="F22" s="84"/>
    </row>
    <row r="23" spans="1:6" s="79" customFormat="1" ht="30" hidden="1" customHeight="1" x14ac:dyDescent="0.25">
      <c r="A23" s="82" t="s">
        <v>21</v>
      </c>
      <c r="B23" s="115">
        <v>0</v>
      </c>
      <c r="C23" s="111"/>
      <c r="D23" s="93" t="s">
        <v>106</v>
      </c>
      <c r="E23" s="94"/>
      <c r="F23" s="84"/>
    </row>
    <row r="24" spans="1:6" s="79" customFormat="1" ht="30" hidden="1" customHeight="1" x14ac:dyDescent="0.25">
      <c r="A24" s="82" t="s">
        <v>22</v>
      </c>
      <c r="B24" s="115">
        <v>0</v>
      </c>
      <c r="C24" s="111"/>
      <c r="D24" s="93" t="s">
        <v>106</v>
      </c>
      <c r="E24" s="94"/>
      <c r="F24" s="84"/>
    </row>
    <row r="25" spans="1:6" s="79" customFormat="1" ht="30" hidden="1" customHeight="1" x14ac:dyDescent="0.25">
      <c r="A25" s="82" t="s">
        <v>23</v>
      </c>
      <c r="B25" s="115">
        <v>0</v>
      </c>
      <c r="C25" s="111"/>
      <c r="D25" s="93" t="s">
        <v>106</v>
      </c>
      <c r="E25" s="94"/>
      <c r="F25" s="84"/>
    </row>
    <row r="26" spans="1:6" s="79" customFormat="1" ht="30" hidden="1" customHeight="1" x14ac:dyDescent="0.25">
      <c r="A26" s="82" t="s">
        <v>17</v>
      </c>
      <c r="B26" s="115">
        <v>0</v>
      </c>
      <c r="C26" s="111"/>
      <c r="D26" s="93" t="s">
        <v>106</v>
      </c>
      <c r="E26" s="94"/>
      <c r="F26" s="84"/>
    </row>
    <row r="27" spans="1:6" s="79" customFormat="1" ht="30" customHeight="1" x14ac:dyDescent="0.25">
      <c r="A27" s="82" t="s">
        <v>25</v>
      </c>
      <c r="B27" s="115">
        <v>-4.6499525600000009</v>
      </c>
      <c r="C27" s="111"/>
      <c r="D27" s="93">
        <v>-0.29879414832999679</v>
      </c>
      <c r="E27" s="94"/>
      <c r="F27" s="84" t="s">
        <v>87</v>
      </c>
    </row>
    <row r="28" spans="1:6" s="79" customFormat="1" ht="30" customHeight="1" x14ac:dyDescent="0.25">
      <c r="A28" s="82" t="s">
        <v>26</v>
      </c>
      <c r="B28" s="115">
        <v>10.000063718611081</v>
      </c>
      <c r="C28" s="111"/>
      <c r="D28" s="93">
        <v>0.41379683105342496</v>
      </c>
      <c r="E28" s="94"/>
      <c r="F28" s="84" t="s">
        <v>89</v>
      </c>
    </row>
    <row r="29" spans="1:6" s="79" customFormat="1" ht="30" hidden="1" customHeight="1" x14ac:dyDescent="0.25">
      <c r="A29" s="82" t="s">
        <v>27</v>
      </c>
      <c r="B29" s="115">
        <v>-5.3501111586110781</v>
      </c>
      <c r="C29" s="111"/>
      <c r="D29" s="93">
        <v>0.13466514220059858</v>
      </c>
      <c r="E29" s="94"/>
      <c r="F29" s="84"/>
    </row>
    <row r="30" spans="1:6" s="79" customFormat="1" ht="30" hidden="1" customHeight="1" x14ac:dyDescent="0.25">
      <c r="A30" s="82" t="s">
        <v>29</v>
      </c>
      <c r="B30" s="115">
        <v>0</v>
      </c>
      <c r="C30" s="112"/>
      <c r="D30" s="93" t="s">
        <v>106</v>
      </c>
      <c r="E30" s="94"/>
      <c r="F30" s="85"/>
    </row>
    <row r="31" spans="1:6" s="79" customFormat="1" ht="30" customHeight="1" x14ac:dyDescent="0.25">
      <c r="A31" s="82" t="s">
        <v>31</v>
      </c>
      <c r="B31" s="115">
        <v>1.8128075055733384E-2</v>
      </c>
      <c r="C31" s="112"/>
      <c r="D31" s="93">
        <v>5.0879037283711265E-2</v>
      </c>
      <c r="E31" s="94"/>
      <c r="F31" s="85" t="s">
        <v>90</v>
      </c>
    </row>
    <row r="32" spans="1:6" s="79" customFormat="1" ht="30" hidden="1" customHeight="1" x14ac:dyDescent="0.25">
      <c r="A32" s="82" t="s">
        <v>32</v>
      </c>
      <c r="B32" s="115">
        <v>-3.1698987889067998</v>
      </c>
      <c r="C32" s="112"/>
      <c r="D32" s="93">
        <v>-1</v>
      </c>
      <c r="E32" s="94"/>
      <c r="F32" s="85"/>
    </row>
    <row r="33" spans="1:16" s="79" customFormat="1" ht="30" customHeight="1" x14ac:dyDescent="0.25">
      <c r="A33" s="82" t="s">
        <v>33</v>
      </c>
      <c r="B33" s="115">
        <v>0.4487089073274666</v>
      </c>
      <c r="C33" s="112"/>
      <c r="D33" s="93">
        <v>0.31362189303330829</v>
      </c>
      <c r="E33" s="94"/>
      <c r="F33" s="85" t="s">
        <v>90</v>
      </c>
    </row>
    <row r="34" spans="1:16" s="79" customFormat="1" ht="30" hidden="1" customHeight="1" x14ac:dyDescent="0.25">
      <c r="A34" s="82" t="s">
        <v>34</v>
      </c>
      <c r="B34" s="115">
        <v>0</v>
      </c>
      <c r="C34" s="112"/>
      <c r="D34" s="93" t="s">
        <v>106</v>
      </c>
      <c r="E34" s="94"/>
      <c r="F34" s="85"/>
    </row>
    <row r="35" spans="1:16" s="79" customFormat="1" ht="30" hidden="1" customHeight="1" x14ac:dyDescent="0.25">
      <c r="A35" s="82" t="s">
        <v>35</v>
      </c>
      <c r="B35" s="115">
        <v>0</v>
      </c>
      <c r="C35" s="112"/>
      <c r="D35" s="93" t="s">
        <v>106</v>
      </c>
      <c r="E35" s="94"/>
      <c r="F35" s="85"/>
    </row>
    <row r="36" spans="1:16" ht="30" hidden="1" customHeight="1" x14ac:dyDescent="0.25">
      <c r="A36" s="82" t="s">
        <v>36</v>
      </c>
      <c r="B36" s="115">
        <v>-0.10408454030186666</v>
      </c>
      <c r="C36" s="113"/>
      <c r="D36" s="93">
        <v>-1</v>
      </c>
      <c r="E36" s="2"/>
      <c r="F36" s="86"/>
    </row>
    <row r="37" spans="1:16" ht="30" hidden="1" customHeight="1" x14ac:dyDescent="0.25">
      <c r="A37" s="82" t="s">
        <v>37</v>
      </c>
      <c r="B37" s="115">
        <v>-2.7827114141066665E-2</v>
      </c>
      <c r="C37" s="113"/>
      <c r="D37" s="93">
        <v>-1</v>
      </c>
      <c r="E37" s="2"/>
      <c r="F37" s="86"/>
    </row>
    <row r="38" spans="1:16" ht="30" customHeight="1" x14ac:dyDescent="0.25">
      <c r="A38" s="82" t="s">
        <v>38</v>
      </c>
      <c r="B38" s="115">
        <v>-2.1719262288E-3</v>
      </c>
      <c r="C38" s="113"/>
      <c r="D38" s="93">
        <v>-0.27073521655138205</v>
      </c>
      <c r="E38" s="2"/>
      <c r="F38" s="85" t="s">
        <v>91</v>
      </c>
    </row>
    <row r="39" spans="1:16" ht="30" customHeight="1" x14ac:dyDescent="0.25">
      <c r="A39" s="82" t="s">
        <v>39</v>
      </c>
      <c r="B39" s="115">
        <v>51.32855379610038</v>
      </c>
      <c r="C39" s="113"/>
      <c r="D39" s="93">
        <v>0.4247152280652739</v>
      </c>
      <c r="E39" s="2"/>
      <c r="F39" s="84" t="s">
        <v>95</v>
      </c>
    </row>
    <row r="40" spans="1:16" ht="30" hidden="1" customHeight="1" x14ac:dyDescent="0.25">
      <c r="A40" s="82" t="s">
        <v>55</v>
      </c>
      <c r="B40" s="115">
        <v>0</v>
      </c>
      <c r="C40" s="113"/>
      <c r="D40" s="93" t="s">
        <v>106</v>
      </c>
      <c r="E40" s="2"/>
      <c r="F40" s="86"/>
    </row>
    <row r="41" spans="1:16" ht="30" customHeight="1" x14ac:dyDescent="0.25">
      <c r="A41" s="82" t="s">
        <v>42</v>
      </c>
      <c r="B41" s="115">
        <v>-20</v>
      </c>
      <c r="C41" s="112"/>
      <c r="D41" s="93">
        <v>-1</v>
      </c>
      <c r="E41" s="94"/>
      <c r="F41" s="85" t="s">
        <v>79</v>
      </c>
      <c r="G41" s="79"/>
      <c r="H41" s="79"/>
      <c r="I41" s="79"/>
      <c r="J41" s="79"/>
      <c r="K41" s="79"/>
      <c r="L41" s="79"/>
      <c r="M41" s="79"/>
      <c r="N41" s="79"/>
      <c r="O41" s="79"/>
      <c r="P41" s="79"/>
    </row>
    <row r="42" spans="1:16" ht="30" customHeight="1" x14ac:dyDescent="0.25">
      <c r="A42" s="82" t="s">
        <v>43</v>
      </c>
      <c r="B42" s="115">
        <v>19.760000000000002</v>
      </c>
      <c r="C42" s="112"/>
      <c r="D42" s="93" t="s">
        <v>92</v>
      </c>
      <c r="E42" s="94"/>
      <c r="F42" s="85" t="s">
        <v>80</v>
      </c>
      <c r="G42" s="79"/>
      <c r="H42" s="79"/>
      <c r="I42" s="79"/>
      <c r="J42" s="79"/>
      <c r="K42" s="79"/>
      <c r="L42" s="79"/>
      <c r="M42" s="79"/>
      <c r="N42" s="79"/>
      <c r="O42" s="79"/>
      <c r="P42" s="79"/>
    </row>
    <row r="43" spans="1:16" ht="30" customHeight="1" x14ac:dyDescent="0.25">
      <c r="A43" s="82" t="s">
        <v>44</v>
      </c>
      <c r="B43" s="115">
        <v>-3.4404604542423414</v>
      </c>
      <c r="C43" s="112"/>
      <c r="D43" s="93">
        <v>-0.11969125180551338</v>
      </c>
      <c r="E43" s="94"/>
      <c r="F43" s="85" t="s">
        <v>96</v>
      </c>
      <c r="G43" s="79"/>
      <c r="H43" s="79"/>
      <c r="I43" s="79"/>
      <c r="J43" s="79"/>
      <c r="K43" s="79"/>
      <c r="L43" s="79"/>
      <c r="M43" s="79"/>
      <c r="N43" s="79"/>
      <c r="O43" s="79"/>
      <c r="P43" s="79"/>
    </row>
    <row r="44" spans="1:16" ht="30" customHeight="1" x14ac:dyDescent="0.25">
      <c r="A44" s="82" t="s">
        <v>66</v>
      </c>
      <c r="B44" s="115">
        <v>53.622999999999998</v>
      </c>
      <c r="C44" s="112"/>
      <c r="D44" s="93" t="s">
        <v>92</v>
      </c>
      <c r="E44" s="94"/>
      <c r="F44" s="85" t="s">
        <v>93</v>
      </c>
      <c r="G44" s="79"/>
      <c r="H44" s="79"/>
      <c r="I44" s="79"/>
      <c r="J44" s="79"/>
      <c r="K44" s="79"/>
      <c r="L44" s="79"/>
      <c r="M44" s="79"/>
      <c r="N44" s="79"/>
      <c r="O44" s="79"/>
      <c r="P44" s="79"/>
    </row>
    <row r="45" spans="1:16" ht="6" customHeight="1" thickBot="1" x14ac:dyDescent="0.3">
      <c r="A45" s="87"/>
      <c r="B45" s="96"/>
      <c r="C45" s="88"/>
      <c r="D45" s="96"/>
      <c r="E45" s="95"/>
      <c r="F45" s="89"/>
      <c r="G45" s="79"/>
      <c r="H45" s="79"/>
      <c r="I45" s="79"/>
      <c r="J45" s="79"/>
      <c r="K45" s="79"/>
      <c r="L45" s="79"/>
      <c r="M45" s="79"/>
      <c r="N45" s="79"/>
      <c r="O45" s="79"/>
      <c r="P45" s="79"/>
    </row>
    <row r="46" spans="1:16" ht="30" customHeight="1" x14ac:dyDescent="0.35">
      <c r="A46" s="192" t="s">
        <v>110</v>
      </c>
      <c r="B46" s="192"/>
      <c r="C46" s="192"/>
      <c r="D46" s="192"/>
      <c r="E46" s="192"/>
      <c r="F46" s="192"/>
    </row>
    <row r="47" spans="1:16" ht="12" customHeight="1" thickBot="1" x14ac:dyDescent="0.3">
      <c r="A47" s="91"/>
      <c r="B47" s="91"/>
      <c r="C47" s="91"/>
      <c r="D47" s="91"/>
      <c r="E47" s="91"/>
      <c r="F47" s="91"/>
    </row>
    <row r="48" spans="1:16" ht="17.25" customHeight="1" x14ac:dyDescent="0.25">
      <c r="A48" s="182" t="s">
        <v>68</v>
      </c>
      <c r="B48" s="193" t="s">
        <v>61</v>
      </c>
      <c r="C48" s="194">
        <v>0</v>
      </c>
      <c r="D48" s="176" t="s">
        <v>59</v>
      </c>
      <c r="E48" s="177">
        <v>0</v>
      </c>
      <c r="F48" s="180" t="s">
        <v>60</v>
      </c>
    </row>
    <row r="49" spans="1:6" ht="17.25" customHeight="1" x14ac:dyDescent="0.25">
      <c r="A49" s="183"/>
      <c r="B49" s="195"/>
      <c r="C49" s="196"/>
      <c r="D49" s="178"/>
      <c r="E49" s="179"/>
      <c r="F49" s="181"/>
    </row>
    <row r="50" spans="1:6" ht="4.5" customHeight="1" x14ac:dyDescent="0.25">
      <c r="A50" s="80"/>
      <c r="B50" s="166"/>
      <c r="C50" s="167"/>
      <c r="D50" s="168"/>
      <c r="E50" s="169"/>
      <c r="F50" s="81"/>
    </row>
    <row r="51" spans="1:6" s="79" customFormat="1" ht="30" hidden="1" customHeight="1" x14ac:dyDescent="0.25">
      <c r="A51" s="82" t="str">
        <f>'Cons Subsidies CASH-Rounded'!$B$89</f>
        <v>Metropolitan Mass Transportation Operating Assistance (MMTOA)</v>
      </c>
      <c r="B51" s="114">
        <f>'Cons Subsidies CASH-Rounded'!$U$89</f>
        <v>-6.6955474430221784</v>
      </c>
      <c r="C51" s="116"/>
      <c r="D51" s="93">
        <v>-8.8506645455005868E-3</v>
      </c>
      <c r="E51" s="94"/>
      <c r="F51" s="84"/>
    </row>
    <row r="52" spans="1:6" s="79" customFormat="1" ht="25.5" customHeight="1" x14ac:dyDescent="0.25">
      <c r="A52" s="82" t="s">
        <v>3</v>
      </c>
      <c r="B52" s="114">
        <v>36.54712418124052</v>
      </c>
      <c r="C52" s="116"/>
      <c r="D52" s="93">
        <v>9.780756420038976E-2</v>
      </c>
      <c r="E52" s="94"/>
      <c r="F52" s="84" t="s">
        <v>71</v>
      </c>
    </row>
    <row r="53" spans="1:6" s="79" customFormat="1" ht="25.5" customHeight="1" x14ac:dyDescent="0.25">
      <c r="A53" s="82" t="s">
        <v>62</v>
      </c>
      <c r="B53" s="114">
        <v>26.844295986036116</v>
      </c>
      <c r="C53" s="116"/>
      <c r="D53" s="93">
        <v>0.13318596864401988</v>
      </c>
      <c r="E53" s="94"/>
      <c r="F53" s="84" t="s">
        <v>71</v>
      </c>
    </row>
    <row r="54" spans="1:6" s="79" customFormat="1" ht="25.5" customHeight="1" x14ac:dyDescent="0.25">
      <c r="A54" s="82" t="s">
        <v>63</v>
      </c>
      <c r="B54" s="114">
        <v>19.90417836510521</v>
      </c>
      <c r="C54" s="116"/>
      <c r="D54" s="93">
        <v>0.22434043254769306</v>
      </c>
      <c r="E54" s="94"/>
      <c r="F54" s="84" t="s">
        <v>71</v>
      </c>
    </row>
    <row r="55" spans="1:6" s="79" customFormat="1" ht="25.5" hidden="1" customHeight="1" x14ac:dyDescent="0.25">
      <c r="A55" s="82" t="s">
        <v>6</v>
      </c>
      <c r="B55" s="114">
        <v>0</v>
      </c>
      <c r="C55" s="116"/>
      <c r="D55" s="93" t="s">
        <v>106</v>
      </c>
      <c r="E55" s="94"/>
      <c r="F55" s="84"/>
    </row>
    <row r="56" spans="1:6" s="79" customFormat="1" ht="25.5" customHeight="1" x14ac:dyDescent="0.25">
      <c r="A56" s="82" t="s">
        <v>7</v>
      </c>
      <c r="B56" s="114">
        <v>0.52856016749996115</v>
      </c>
      <c r="C56" s="116"/>
      <c r="D56" s="93">
        <v>1.7854801956324012E-3</v>
      </c>
      <c r="E56" s="94"/>
      <c r="F56" s="84" t="s">
        <v>71</v>
      </c>
    </row>
    <row r="57" spans="1:6" s="79" customFormat="1" ht="25.5" customHeight="1" x14ac:dyDescent="0.25">
      <c r="A57" s="82" t="s">
        <v>12</v>
      </c>
      <c r="B57" s="114">
        <v>69.767538627657132</v>
      </c>
      <c r="C57" s="116"/>
      <c r="D57" s="93">
        <v>6.644498857314457E-2</v>
      </c>
      <c r="E57" s="94"/>
      <c r="F57" s="84" t="s">
        <v>71</v>
      </c>
    </row>
    <row r="58" spans="1:6" s="79" customFormat="1" ht="25.5" customHeight="1" x14ac:dyDescent="0.25">
      <c r="A58" s="82" t="s">
        <v>13</v>
      </c>
      <c r="B58" s="114">
        <v>6.8194599999999994</v>
      </c>
      <c r="C58" s="116"/>
      <c r="D58" s="93">
        <v>0.2113870381586917</v>
      </c>
      <c r="E58" s="94"/>
      <c r="F58" s="84" t="s">
        <v>71</v>
      </c>
    </row>
    <row r="59" spans="1:6" s="79" customFormat="1" ht="25.5" customHeight="1" x14ac:dyDescent="0.25">
      <c r="A59" s="82" t="s">
        <v>14</v>
      </c>
      <c r="B59" s="114">
        <v>-15.848010860935005</v>
      </c>
      <c r="C59" s="116"/>
      <c r="D59" s="93">
        <v>-7.8855761730179177E-2</v>
      </c>
      <c r="E59" s="94"/>
      <c r="F59" s="84" t="s">
        <v>71</v>
      </c>
    </row>
    <row r="60" spans="1:6" s="79" customFormat="1" ht="25.5" customHeight="1" x14ac:dyDescent="0.25">
      <c r="A60" s="82" t="s">
        <v>19</v>
      </c>
      <c r="B60" s="115">
        <v>-6.3670274941037235</v>
      </c>
      <c r="C60" s="116"/>
      <c r="D60" s="93">
        <v>-3.389662675666346E-2</v>
      </c>
      <c r="E60" s="94"/>
      <c r="F60" s="84" t="s">
        <v>71</v>
      </c>
    </row>
    <row r="61" spans="1:6" s="79" customFormat="1" ht="25.5" hidden="1" customHeight="1" x14ac:dyDescent="0.25">
      <c r="A61" s="82" t="s">
        <v>20</v>
      </c>
      <c r="B61" s="115">
        <v>0</v>
      </c>
      <c r="C61" s="116"/>
      <c r="D61" s="93" t="s">
        <v>106</v>
      </c>
      <c r="E61" s="94"/>
      <c r="F61" s="84"/>
    </row>
    <row r="62" spans="1:6" s="79" customFormat="1" ht="25.5" hidden="1" customHeight="1" x14ac:dyDescent="0.25">
      <c r="A62" s="82" t="s">
        <v>21</v>
      </c>
      <c r="B62" s="115">
        <v>0</v>
      </c>
      <c r="C62" s="116"/>
      <c r="D62" s="93" t="s">
        <v>106</v>
      </c>
      <c r="E62" s="94"/>
      <c r="F62" s="84"/>
    </row>
    <row r="63" spans="1:6" s="79" customFormat="1" ht="25.5" hidden="1" customHeight="1" x14ac:dyDescent="0.25">
      <c r="A63" s="82" t="s">
        <v>22</v>
      </c>
      <c r="B63" s="115">
        <v>0</v>
      </c>
      <c r="C63" s="116"/>
      <c r="D63" s="93" t="s">
        <v>106</v>
      </c>
      <c r="E63" s="94"/>
      <c r="F63" s="84"/>
    </row>
    <row r="64" spans="1:6" s="79" customFormat="1" ht="25.5" hidden="1" customHeight="1" x14ac:dyDescent="0.25">
      <c r="A64" s="82" t="s">
        <v>23</v>
      </c>
      <c r="B64" s="115">
        <v>0</v>
      </c>
      <c r="C64" s="116"/>
      <c r="D64" s="93" t="s">
        <v>106</v>
      </c>
      <c r="E64" s="94"/>
      <c r="F64" s="84"/>
    </row>
    <row r="65" spans="1:16" s="79" customFormat="1" ht="25.5" hidden="1" customHeight="1" x14ac:dyDescent="0.25">
      <c r="A65" s="82" t="s">
        <v>17</v>
      </c>
      <c r="B65" s="115">
        <v>0</v>
      </c>
      <c r="C65" s="116"/>
      <c r="D65" s="93" t="s">
        <v>106</v>
      </c>
      <c r="E65" s="94"/>
      <c r="F65" s="84"/>
    </row>
    <row r="66" spans="1:16" s="79" customFormat="1" ht="25.5" customHeight="1" x14ac:dyDescent="0.25">
      <c r="A66" s="82" t="s">
        <v>25</v>
      </c>
      <c r="B66" s="115">
        <v>-13.13512510999999</v>
      </c>
      <c r="C66" s="116"/>
      <c r="D66" s="93">
        <v>-8.4939066347926792E-2</v>
      </c>
      <c r="E66" s="94"/>
      <c r="F66" s="84" t="s">
        <v>71</v>
      </c>
    </row>
    <row r="67" spans="1:16" s="79" customFormat="1" ht="25.5" customHeight="1" x14ac:dyDescent="0.25">
      <c r="A67" s="82" t="s">
        <v>26</v>
      </c>
      <c r="B67" s="115">
        <v>9.9992549644443613</v>
      </c>
      <c r="C67" s="116"/>
      <c r="D67" s="93">
        <v>6.779121664775499E-2</v>
      </c>
      <c r="E67" s="94"/>
      <c r="F67" s="84" t="s">
        <v>71</v>
      </c>
    </row>
    <row r="68" spans="1:16" s="79" customFormat="1" ht="25.5" hidden="1" customHeight="1" x14ac:dyDescent="0.25">
      <c r="A68" s="82" t="s">
        <v>27</v>
      </c>
      <c r="B68" s="115">
        <v>3.1358701755556808</v>
      </c>
      <c r="C68" s="116"/>
      <c r="D68" s="93">
        <v>-1.0378779280733302E-2</v>
      </c>
      <c r="E68" s="94"/>
      <c r="F68" s="84"/>
    </row>
    <row r="69" spans="1:16" s="79" customFormat="1" ht="25.5" hidden="1" customHeight="1" x14ac:dyDescent="0.25">
      <c r="A69" s="82" t="s">
        <v>29</v>
      </c>
      <c r="B69" s="115">
        <v>0</v>
      </c>
      <c r="C69" s="117"/>
      <c r="D69" s="93" t="s">
        <v>106</v>
      </c>
      <c r="E69" s="94"/>
      <c r="F69" s="85"/>
    </row>
    <row r="70" spans="1:16" s="79" customFormat="1" ht="25.5" customHeight="1" x14ac:dyDescent="0.25">
      <c r="A70" s="82" t="s">
        <v>31</v>
      </c>
      <c r="B70" s="115">
        <v>28.826837675055714</v>
      </c>
      <c r="C70" s="117"/>
      <c r="D70" s="93">
        <v>0.2199480757219503</v>
      </c>
      <c r="E70" s="94"/>
      <c r="F70" s="85" t="s">
        <v>71</v>
      </c>
    </row>
    <row r="71" spans="1:16" s="79" customFormat="1" ht="25.5" customHeight="1" x14ac:dyDescent="0.25">
      <c r="A71" s="82" t="s">
        <v>32</v>
      </c>
      <c r="B71" s="115">
        <v>-3.1698987889067998</v>
      </c>
      <c r="C71" s="117"/>
      <c r="D71" s="93">
        <v>-0.52258141348111531</v>
      </c>
      <c r="E71" s="94"/>
      <c r="F71" s="85" t="s">
        <v>94</v>
      </c>
    </row>
    <row r="72" spans="1:16" s="79" customFormat="1" ht="25.5" customHeight="1" x14ac:dyDescent="0.25">
      <c r="A72" s="82" t="s">
        <v>33</v>
      </c>
      <c r="B72" s="115">
        <v>0.44870890732746638</v>
      </c>
      <c r="C72" s="117"/>
      <c r="D72" s="93">
        <v>8.6462865892286703E-2</v>
      </c>
      <c r="E72" s="94"/>
      <c r="F72" s="85" t="s">
        <v>71</v>
      </c>
    </row>
    <row r="73" spans="1:16" s="79" customFormat="1" ht="25.5" hidden="1" customHeight="1" x14ac:dyDescent="0.25">
      <c r="A73" s="82" t="s">
        <v>34</v>
      </c>
      <c r="B73" s="115">
        <v>0</v>
      </c>
      <c r="C73" s="117"/>
      <c r="D73" s="93" t="s">
        <v>106</v>
      </c>
      <c r="E73" s="94"/>
      <c r="F73" s="85"/>
    </row>
    <row r="74" spans="1:16" s="79" customFormat="1" ht="25.5" hidden="1" customHeight="1" x14ac:dyDescent="0.25">
      <c r="A74" s="82" t="s">
        <v>35</v>
      </c>
      <c r="B74" s="115">
        <v>0</v>
      </c>
      <c r="C74" s="117"/>
      <c r="D74" s="93" t="s">
        <v>106</v>
      </c>
      <c r="E74" s="94"/>
      <c r="F74" s="85"/>
    </row>
    <row r="75" spans="1:16" ht="25.5" customHeight="1" x14ac:dyDescent="0.25">
      <c r="A75" s="82" t="s">
        <v>36</v>
      </c>
      <c r="B75" s="115">
        <v>-0.10408454030186666</v>
      </c>
      <c r="C75" s="118"/>
      <c r="D75" s="93">
        <v>-0.5226346473384339</v>
      </c>
      <c r="E75" s="2"/>
      <c r="F75" s="85" t="s">
        <v>94</v>
      </c>
    </row>
    <row r="76" spans="1:16" ht="25.5" customHeight="1" x14ac:dyDescent="0.25">
      <c r="A76" s="82" t="s">
        <v>37</v>
      </c>
      <c r="B76" s="115">
        <v>-2.7807114141066666E-2</v>
      </c>
      <c r="C76" s="118"/>
      <c r="D76" s="93">
        <v>-0.27548949043861393</v>
      </c>
      <c r="E76" s="2"/>
      <c r="F76" s="85" t="s">
        <v>94</v>
      </c>
    </row>
    <row r="77" spans="1:16" ht="25.5" customHeight="1" x14ac:dyDescent="0.25">
      <c r="A77" s="82" t="s">
        <v>38</v>
      </c>
      <c r="B77" s="115">
        <v>-2.1719262288000009E-3</v>
      </c>
      <c r="C77" s="118"/>
      <c r="D77" s="93">
        <v>-0.1416289550281028</v>
      </c>
      <c r="E77" s="2"/>
      <c r="F77" s="85" t="s">
        <v>71</v>
      </c>
    </row>
    <row r="78" spans="1:16" ht="25.5" customHeight="1" x14ac:dyDescent="0.25">
      <c r="A78" s="82" t="s">
        <v>39</v>
      </c>
      <c r="B78" s="115">
        <v>-3.0216556655203703</v>
      </c>
      <c r="C78" s="118"/>
      <c r="D78" s="93">
        <v>-1.7246474145519414E-2</v>
      </c>
      <c r="E78" s="2"/>
      <c r="F78" s="85" t="s">
        <v>71</v>
      </c>
    </row>
    <row r="79" spans="1:16" ht="25.5" hidden="1" customHeight="1" x14ac:dyDescent="0.25">
      <c r="A79" s="82" t="s">
        <v>55</v>
      </c>
      <c r="B79" s="115">
        <v>0</v>
      </c>
      <c r="C79" s="118"/>
      <c r="D79" s="93" t="s">
        <v>106</v>
      </c>
      <c r="E79" s="2"/>
      <c r="F79" s="86"/>
      <c r="J79" s="79"/>
      <c r="K79" s="79"/>
      <c r="L79" s="79"/>
      <c r="M79" s="79"/>
      <c r="N79" s="79"/>
      <c r="O79" s="79"/>
      <c r="P79" s="79"/>
    </row>
    <row r="80" spans="1:16" ht="25.5" customHeight="1" x14ac:dyDescent="0.25">
      <c r="A80" s="82" t="s">
        <v>42</v>
      </c>
      <c r="B80" s="115">
        <v>-1.0873435103532074</v>
      </c>
      <c r="C80" s="117"/>
      <c r="D80" s="93">
        <v>-3.1509226020646139E-3</v>
      </c>
      <c r="E80" s="94"/>
      <c r="F80" s="85" t="s">
        <v>71</v>
      </c>
      <c r="G80" s="79"/>
      <c r="H80" s="79"/>
      <c r="I80" s="79"/>
      <c r="J80" s="79"/>
      <c r="K80" s="79"/>
      <c r="L80" s="79"/>
      <c r="M80" s="79"/>
      <c r="N80" s="79"/>
      <c r="O80" s="79"/>
      <c r="P80" s="79"/>
    </row>
    <row r="81" spans="1:16" ht="25.5" customHeight="1" x14ac:dyDescent="0.25">
      <c r="A81" s="82" t="s">
        <v>43</v>
      </c>
      <c r="B81" s="115">
        <v>-19.761789844981866</v>
      </c>
      <c r="C81" s="117"/>
      <c r="D81" s="93">
        <v>-0.50002264377434424</v>
      </c>
      <c r="E81" s="94"/>
      <c r="F81" s="85" t="s">
        <v>71</v>
      </c>
      <c r="G81" s="79"/>
      <c r="H81" s="79"/>
      <c r="I81" s="79"/>
      <c r="J81" s="79"/>
      <c r="K81" s="79"/>
      <c r="L81" s="79"/>
      <c r="M81" s="79"/>
      <c r="N81" s="79"/>
      <c r="O81" s="79"/>
      <c r="P81" s="79"/>
    </row>
    <row r="82" spans="1:16" ht="25.5" customHeight="1" x14ac:dyDescent="0.25">
      <c r="A82" s="82" t="s">
        <v>44</v>
      </c>
      <c r="B82" s="115">
        <v>10.973305037023522</v>
      </c>
      <c r="C82" s="117"/>
      <c r="D82" s="93">
        <v>5.7580678180205958E-2</v>
      </c>
      <c r="E82" s="94"/>
      <c r="F82" s="85" t="s">
        <v>71</v>
      </c>
      <c r="G82" s="79"/>
      <c r="H82" s="79"/>
      <c r="I82" s="79"/>
      <c r="J82" s="79"/>
      <c r="K82" s="79"/>
      <c r="L82" s="79"/>
      <c r="M82" s="79"/>
      <c r="N82" s="79"/>
      <c r="O82" s="79"/>
      <c r="P82" s="79"/>
    </row>
    <row r="83" spans="1:16" ht="25.5" customHeight="1" x14ac:dyDescent="0.25">
      <c r="A83" s="82" t="s">
        <v>66</v>
      </c>
      <c r="B83" s="144">
        <v>125.86863615840008</v>
      </c>
      <c r="C83" s="94"/>
      <c r="D83" s="93">
        <v>0.53670455338604173</v>
      </c>
      <c r="E83" s="94"/>
      <c r="F83" s="85" t="s">
        <v>71</v>
      </c>
      <c r="G83" s="79"/>
      <c r="H83" s="79"/>
      <c r="I83" s="79"/>
    </row>
    <row r="84" spans="1:16" ht="5.25" customHeight="1" thickBot="1" x14ac:dyDescent="0.3">
      <c r="A84" s="90"/>
      <c r="B84" s="97"/>
      <c r="C84" s="98"/>
      <c r="D84" s="97"/>
      <c r="E84" s="98"/>
      <c r="F84" s="92"/>
    </row>
  </sheetData>
  <mergeCells count="20">
    <mergeCell ref="B50:C50"/>
    <mergeCell ref="D50:E50"/>
    <mergeCell ref="A2:F2"/>
    <mergeCell ref="A3:F3"/>
    <mergeCell ref="A4:F4"/>
    <mergeCell ref="A5:F5"/>
    <mergeCell ref="A7:F7"/>
    <mergeCell ref="B11:C11"/>
    <mergeCell ref="D11:E11"/>
    <mergeCell ref="A46:F46"/>
    <mergeCell ref="A48:A49"/>
    <mergeCell ref="B48:C49"/>
    <mergeCell ref="D48:E49"/>
    <mergeCell ref="F48:F49"/>
    <mergeCell ref="A1:F1"/>
    <mergeCell ref="A6:F6"/>
    <mergeCell ref="A9:A10"/>
    <mergeCell ref="B9:C10"/>
    <mergeCell ref="D9:E10"/>
    <mergeCell ref="F9:F10"/>
  </mergeCells>
  <conditionalFormatting sqref="A9:B9 D9 A10">
    <cfRule type="cellIs" dxfId="34" priority="3734" operator="equal">
      <formula>"Hide No Variance"</formula>
    </cfRule>
  </conditionalFormatting>
  <conditionalFormatting sqref="B12:B18">
    <cfRule type="cellIs" dxfId="33" priority="3733" operator="equal">
      <formula>"HIDE "</formula>
    </cfRule>
  </conditionalFormatting>
  <conditionalFormatting sqref="B19:B20">
    <cfRule type="cellIs" dxfId="32" priority="3689" operator="equal">
      <formula>"HIDE "</formula>
    </cfRule>
  </conditionalFormatting>
  <conditionalFormatting sqref="D12:D24 D41:D45 D26:D39">
    <cfRule type="cellIs" dxfId="31" priority="2483" operator="equal">
      <formula>"HIDE "</formula>
    </cfRule>
  </conditionalFormatting>
  <conditionalFormatting sqref="B22:B24 E22:E24">
    <cfRule type="cellIs" dxfId="30" priority="3688" operator="equal">
      <formula>"HIDE "</formula>
    </cfRule>
  </conditionalFormatting>
  <conditionalFormatting sqref="B26 E26">
    <cfRule type="cellIs" dxfId="29" priority="3613" operator="equal">
      <formula>"HIDE "</formula>
    </cfRule>
  </conditionalFormatting>
  <conditionalFormatting sqref="B27:B29 E27:E29">
    <cfRule type="cellIs" dxfId="28" priority="3538" operator="equal">
      <formula>"HIDE "</formula>
    </cfRule>
  </conditionalFormatting>
  <conditionalFormatting sqref="B30">
    <cfRule type="cellIs" dxfId="27" priority="3463" operator="equal">
      <formula>"HIDE "</formula>
    </cfRule>
  </conditionalFormatting>
  <conditionalFormatting sqref="B31:B38">
    <cfRule type="cellIs" dxfId="26" priority="3462" operator="equal">
      <formula>"HIDE "</formula>
    </cfRule>
  </conditionalFormatting>
  <conditionalFormatting sqref="B39">
    <cfRule type="cellIs" dxfId="25" priority="3387" operator="equal">
      <formula>"HIDE "</formula>
    </cfRule>
  </conditionalFormatting>
  <conditionalFormatting sqref="B41">
    <cfRule type="cellIs" dxfId="24" priority="3386" operator="equal">
      <formula>"HIDE "</formula>
    </cfRule>
  </conditionalFormatting>
  <conditionalFormatting sqref="B42:B43">
    <cfRule type="cellIs" dxfId="23" priority="3385" operator="equal">
      <formula>"HIDE "</formula>
    </cfRule>
  </conditionalFormatting>
  <conditionalFormatting sqref="B44">
    <cfRule type="cellIs" dxfId="22" priority="3088" operator="equal">
      <formula>"HIDE "</formula>
    </cfRule>
  </conditionalFormatting>
  <conditionalFormatting sqref="A48:B48 D48 A49">
    <cfRule type="cellIs" dxfId="21" priority="3087" operator="equal">
      <formula>"Hide No Variance"</formula>
    </cfRule>
  </conditionalFormatting>
  <conditionalFormatting sqref="D50:E50">
    <cfRule type="cellIs" dxfId="20" priority="3086" operator="equal">
      <formula>"HIDE "</formula>
    </cfRule>
  </conditionalFormatting>
  <conditionalFormatting sqref="D40">
    <cfRule type="cellIs" dxfId="19" priority="2322" operator="equal">
      <formula>"HIDE "</formula>
    </cfRule>
  </conditionalFormatting>
  <conditionalFormatting sqref="B40">
    <cfRule type="cellIs" dxfId="18" priority="2397" operator="equal">
      <formula>"HIDE "</formula>
    </cfRule>
  </conditionalFormatting>
  <conditionalFormatting sqref="B51:B57">
    <cfRule type="cellIs" dxfId="17" priority="875" operator="equal">
      <formula>"HIDE "</formula>
    </cfRule>
  </conditionalFormatting>
  <conditionalFormatting sqref="B58:B59">
    <cfRule type="cellIs" dxfId="16" priority="831" operator="equal">
      <formula>"HIDE "</formula>
    </cfRule>
  </conditionalFormatting>
  <conditionalFormatting sqref="D51:D63 D80:D83 D65:D78">
    <cfRule type="cellIs" dxfId="15" priority="229" operator="equal">
      <formula>"HIDE "</formula>
    </cfRule>
  </conditionalFormatting>
  <conditionalFormatting sqref="B61:B63 E61:E63">
    <cfRule type="cellIs" dxfId="14" priority="830" operator="equal">
      <formula>"HIDE "</formula>
    </cfRule>
  </conditionalFormatting>
  <conditionalFormatting sqref="B65 E65">
    <cfRule type="cellIs" dxfId="13" priority="755" operator="equal">
      <formula>"HIDE "</formula>
    </cfRule>
  </conditionalFormatting>
  <conditionalFormatting sqref="B66:B68 E66:E68">
    <cfRule type="cellIs" dxfId="12" priority="680" operator="equal">
      <formula>"HIDE "</formula>
    </cfRule>
  </conditionalFormatting>
  <conditionalFormatting sqref="B69">
    <cfRule type="cellIs" dxfId="11" priority="605" operator="equal">
      <formula>"HIDE "</formula>
    </cfRule>
  </conditionalFormatting>
  <conditionalFormatting sqref="B70:B77">
    <cfRule type="cellIs" dxfId="10" priority="604" operator="equal">
      <formula>"HIDE "</formula>
    </cfRule>
  </conditionalFormatting>
  <conditionalFormatting sqref="B78">
    <cfRule type="cellIs" dxfId="9" priority="529" operator="equal">
      <formula>"HIDE "</formula>
    </cfRule>
  </conditionalFormatting>
  <conditionalFormatting sqref="B80">
    <cfRule type="cellIs" dxfId="8" priority="528" operator="equal">
      <formula>"HIDE "</formula>
    </cfRule>
  </conditionalFormatting>
  <conditionalFormatting sqref="B81:B82">
    <cfRule type="cellIs" dxfId="7" priority="527" operator="equal">
      <formula>"HIDE "</formula>
    </cfRule>
  </conditionalFormatting>
  <conditionalFormatting sqref="B83">
    <cfRule type="cellIs" dxfId="6" priority="230" operator="equal">
      <formula>"HIDE "</formula>
    </cfRule>
  </conditionalFormatting>
  <conditionalFormatting sqref="D79">
    <cfRule type="cellIs" dxfId="5" priority="153" operator="equal">
      <formula>"HIDE "</formula>
    </cfRule>
  </conditionalFormatting>
  <conditionalFormatting sqref="B79">
    <cfRule type="cellIs" dxfId="4" priority="228" operator="equal">
      <formula>"HIDE "</formula>
    </cfRule>
  </conditionalFormatting>
  <conditionalFormatting sqref="D25">
    <cfRule type="cellIs" dxfId="3" priority="77" operator="equal">
      <formula>"HIDE "</formula>
    </cfRule>
  </conditionalFormatting>
  <conditionalFormatting sqref="B25 E25">
    <cfRule type="cellIs" dxfId="2" priority="152" operator="equal">
      <formula>"HIDE "</formula>
    </cfRule>
  </conditionalFormatting>
  <conditionalFormatting sqref="D64">
    <cfRule type="cellIs" dxfId="1" priority="1" operator="equal">
      <formula>"HIDE "</formula>
    </cfRule>
  </conditionalFormatting>
  <conditionalFormatting sqref="B64 E64">
    <cfRule type="cellIs" dxfId="0" priority="76" operator="equal">
      <formula>"HIDE "</formula>
    </cfRule>
  </conditionalFormatting>
  <printOptions horizontalCentered="1"/>
  <pageMargins left="0.7" right="0.7" top="0.75" bottom="0.75" header="0.3" footer="0.3"/>
  <pageSetup scale="62" orientation="landscape" r:id="rId1"/>
  <rowBreaks count="1" manualBreakCount="1">
    <brk id="45" max="5" man="1"/>
  </rowBreaks>
  <drawing r:id="rId2"/>
  <legacyDrawing r:id="rId3"/>
  <controls>
    <mc:AlternateContent xmlns:mc="http://schemas.openxmlformats.org/markup-compatibility/2006">
      <mc:Choice Requires="x14">
        <control shapeId="9218" r:id="rId4" name="CommandButton2">
          <controlPr defaultSize="0" autoLine="0" r:id="rId5">
            <anchor moveWithCells="1">
              <from>
                <xdr:col>7</xdr:col>
                <xdr:colOff>19050</xdr:colOff>
                <xdr:row>5</xdr:row>
                <xdr:rowOff>123825</xdr:rowOff>
              </from>
              <to>
                <xdr:col>8</xdr:col>
                <xdr:colOff>933450</xdr:colOff>
                <xdr:row>7</xdr:row>
                <xdr:rowOff>95250</xdr:rowOff>
              </to>
            </anchor>
          </controlPr>
        </control>
      </mc:Choice>
      <mc:Fallback>
        <control shapeId="9218" r:id="rId4" name="CommandButton2"/>
      </mc:Fallback>
    </mc:AlternateContent>
    <mc:AlternateContent xmlns:mc="http://schemas.openxmlformats.org/markup-compatibility/2006">
      <mc:Choice Requires="x14">
        <control shapeId="9217" r:id="rId6" name="CommandButton1">
          <controlPr defaultSize="0" autoLine="0" r:id="rId7">
            <anchor moveWithCells="1">
              <from>
                <xdr:col>7</xdr:col>
                <xdr:colOff>19050</xdr:colOff>
                <xdr:row>2</xdr:row>
                <xdr:rowOff>257175</xdr:rowOff>
              </from>
              <to>
                <xdr:col>8</xdr:col>
                <xdr:colOff>942975</xdr:colOff>
                <xdr:row>4</xdr:row>
                <xdr:rowOff>219075</xdr:rowOff>
              </to>
            </anchor>
          </controlPr>
        </control>
      </mc:Choice>
      <mc:Fallback>
        <control shapeId="9217" r:id="rId6" name="CommandButton1"/>
      </mc:Fallback>
    </mc:AlternateContent>
    <mc:AlternateContent xmlns:mc="http://schemas.openxmlformats.org/markup-compatibility/2006">
      <mc:Choice Requires="x14">
        <control shapeId="9221" r:id="rId8" name="Button 5">
          <controlPr defaultSize="0" print="0" autoFill="0" autoPict="0" macro="[0]!Macro10">
            <anchor moveWithCells="1" sizeWithCells="1">
              <from>
                <xdr:col>7</xdr:col>
                <xdr:colOff>9525</xdr:colOff>
                <xdr:row>0</xdr:row>
                <xdr:rowOff>171450</xdr:rowOff>
              </from>
              <to>
                <xdr:col>8</xdr:col>
                <xdr:colOff>962025</xdr:colOff>
                <xdr:row>2</xdr:row>
                <xdr:rowOff>95250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Cons Subsidies Accrual-Rounded</vt:lpstr>
      <vt:lpstr>Variance Explanations-ACCRUAL</vt:lpstr>
      <vt:lpstr>Cons Subsidies CASH-Rounded</vt:lpstr>
      <vt:lpstr>Variance Explanations-CASH</vt:lpstr>
      <vt:lpstr>'Cons Subsidies Accrual-Rounded'!Print_Area</vt:lpstr>
      <vt:lpstr>'Cons Subsidies CASH-Rounded'!Print_Area</vt:lpstr>
      <vt:lpstr>'Variance Explanations-ACCRUAL'!Print_Area</vt:lpstr>
      <vt:lpstr>'Variance Explanations-CASH'!Print_Area</vt:lpstr>
      <vt:lpstr>'Variance Explanations-CASH'!Print_Titles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Dedonno, Katherine</dc:creator>
  <cp:lastModifiedBy>Perricelli, Robert</cp:lastModifiedBy>
  <cp:lastPrinted>2020-10-13T05:26:25Z</cp:lastPrinted>
  <dcterms:created xsi:type="dcterms:W3CDTF">2019-09-09T16:24:34Z</dcterms:created>
  <dcterms:modified xsi:type="dcterms:W3CDTF">2020-10-20T15:46:07Z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